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DOCUMENTOS PERMANENTES\PCDR\DOCENCIA\S2\"/>
    </mc:Choice>
  </mc:AlternateContent>
  <bookViews>
    <workbookView xWindow="300" yWindow="72" windowWidth="13668" windowHeight="5628" tabRatio="734" activeTab="4"/>
  </bookViews>
  <sheets>
    <sheet name="Análisis Descriptivo" sheetId="1" r:id="rId1"/>
    <sheet name="Muestreo" sheetId="2" r:id="rId2"/>
    <sheet name="Prueba t" sheetId="3" r:id="rId3"/>
    <sheet name="Chi cuadrado" sheetId="6" r:id="rId4"/>
    <sheet name="Prueba de hipótesis SPSS" sheetId="5" r:id="rId5"/>
    <sheet name="Correlación" sheetId="4" r:id="rId6"/>
  </sheets>
  <calcPr calcId="152511"/>
</workbook>
</file>

<file path=xl/calcChain.xml><?xml version="1.0" encoding="utf-8"?>
<calcChain xmlns="http://schemas.openxmlformats.org/spreadsheetml/2006/main">
  <c r="K17" i="4" l="1"/>
  <c r="V39" i="5"/>
  <c r="V21" i="5"/>
  <c r="H25" i="3"/>
  <c r="F25" i="3"/>
  <c r="F24" i="3"/>
  <c r="H24" i="3"/>
  <c r="G21" i="3"/>
  <c r="G20" i="3"/>
  <c r="K20" i="6"/>
  <c r="K24" i="6" s="1"/>
  <c r="K13" i="6"/>
  <c r="J13" i="6"/>
  <c r="J20" i="6" s="1"/>
  <c r="J24" i="6" s="1"/>
  <c r="L12" i="6"/>
  <c r="L19" i="6" s="1"/>
  <c r="L23" i="6" s="1"/>
  <c r="L11" i="6"/>
  <c r="L18" i="6" s="1"/>
  <c r="L22" i="6" s="1"/>
  <c r="P26" i="2"/>
  <c r="Q8" i="1"/>
  <c r="Q6" i="1"/>
  <c r="W25" i="2"/>
  <c r="U25" i="2"/>
  <c r="U35" i="2"/>
  <c r="I26" i="2"/>
  <c r="S26" i="2" s="1"/>
  <c r="I25" i="2"/>
  <c r="S25" i="2" s="1"/>
  <c r="U18" i="2"/>
  <c r="U9" i="2"/>
  <c r="I10" i="2"/>
  <c r="S10" i="2" s="1"/>
  <c r="I9" i="2"/>
  <c r="S9" i="2" s="1"/>
  <c r="Q19" i="1"/>
  <c r="Q18" i="1"/>
  <c r="Q17" i="1"/>
  <c r="Q16" i="1"/>
  <c r="Q15" i="1"/>
  <c r="Q14" i="1"/>
  <c r="Q12" i="1"/>
  <c r="Q11" i="1"/>
  <c r="Q10" i="1"/>
  <c r="L13" i="6" l="1"/>
  <c r="L20" i="6" s="1"/>
  <c r="L24" i="6" s="1"/>
  <c r="K23" i="6" s="1"/>
  <c r="Y25" i="2"/>
  <c r="S33" i="2" s="1"/>
  <c r="W33" i="2" s="1"/>
  <c r="W9" i="2"/>
  <c r="U34" i="2"/>
  <c r="W34" i="2" s="1"/>
  <c r="K22" i="6" l="1"/>
  <c r="J22" i="6"/>
  <c r="E23" i="6" s="1"/>
  <c r="J23" i="6"/>
  <c r="U17" i="2"/>
  <c r="W17" i="2" s="1"/>
  <c r="S16" i="2"/>
  <c r="W16" i="2" s="1"/>
  <c r="Y16" i="2" s="1"/>
  <c r="Y33" i="2"/>
</calcChain>
</file>

<file path=xl/sharedStrings.xml><?xml version="1.0" encoding="utf-8"?>
<sst xmlns="http://schemas.openxmlformats.org/spreadsheetml/2006/main" count="302" uniqueCount="173">
  <si>
    <t>ANÁLISIS DESCRIPTIVO</t>
  </si>
  <si>
    <t>Medidas de tendencia central</t>
  </si>
  <si>
    <t>Porcentaje</t>
  </si>
  <si>
    <t>Moda</t>
  </si>
  <si>
    <t>Media</t>
  </si>
  <si>
    <t>Mediana</t>
  </si>
  <si>
    <t>Rango</t>
  </si>
  <si>
    <t>Rango intercuartil</t>
  </si>
  <si>
    <t>Figuras</t>
  </si>
  <si>
    <t>Medidas de dispersión</t>
  </si>
  <si>
    <t>MUESTREO</t>
  </si>
  <si>
    <t>PRUEBA DE HIPÓTESIS</t>
  </si>
  <si>
    <t>Prueba t</t>
  </si>
  <si>
    <t>Variables numéricas</t>
  </si>
  <si>
    <t>Variables cualitativas</t>
  </si>
  <si>
    <t>Chi cuadrado</t>
  </si>
  <si>
    <t>Coeficiente de Pearson</t>
  </si>
  <si>
    <t>UTP - FACIES - PCDR - SEMINARIO DE INVESTIGACIÓN II</t>
  </si>
  <si>
    <t>ANÁLISIS DE DATOS CON EXCEL</t>
  </si>
  <si>
    <t>Categoría</t>
  </si>
  <si>
    <t>Acción</t>
  </si>
  <si>
    <t>Ejemplo</t>
  </si>
  <si>
    <t>#</t>
  </si>
  <si>
    <t>%</t>
  </si>
  <si>
    <t>X</t>
  </si>
  <si>
    <t>Estadísticas</t>
  </si>
  <si>
    <t>fx</t>
  </si>
  <si>
    <t>PROMEDIO(Celda:Celda)</t>
  </si>
  <si>
    <t>MODA(Celda:Celda)</t>
  </si>
  <si>
    <t>MEDIANA(Celda:Celda)</t>
  </si>
  <si>
    <t>VAR(Celda:Celda)</t>
  </si>
  <si>
    <t>DESVEST(Celda:Celda)</t>
  </si>
  <si>
    <t>DESVESTP(Celda:Celda)</t>
  </si>
  <si>
    <t>Desviación estándar de muestra</t>
  </si>
  <si>
    <t xml:space="preserve">                              de población</t>
  </si>
  <si>
    <t>Varianza de muestra</t>
  </si>
  <si>
    <t xml:space="preserve">             de población</t>
  </si>
  <si>
    <t>VARP(Celda:Celda)</t>
  </si>
  <si>
    <t>Una regla de tres</t>
  </si>
  <si>
    <t>MAX(Celda:Celda)-MIN(Celda:Celda)</t>
  </si>
  <si>
    <t>CUARTIL(Celda:Celda;3)-CUARTIL(Celda:Celda;1)</t>
  </si>
  <si>
    <t>MODA(E11:I11)</t>
  </si>
  <si>
    <t>PROMEDIO(E11:I11)</t>
  </si>
  <si>
    <t>MEDIANA(E11:I11)</t>
  </si>
  <si>
    <t>VAR(E11:I11)</t>
  </si>
  <si>
    <t>VARP(E11:I11)</t>
  </si>
  <si>
    <t>DESVEST(E11:I11)</t>
  </si>
  <si>
    <t>DESVESTP(E11:I11)</t>
  </si>
  <si>
    <t>MAX(E11:I11)-MIN(E11:I11)</t>
  </si>
  <si>
    <t>CUARTIL(E11:I11)-CUARTIL(E11:I11)</t>
  </si>
  <si>
    <t>Insertar --&gt; Gráficos</t>
  </si>
  <si>
    <t>CORRELACIÓN</t>
  </si>
  <si>
    <t>MUESTREO DATOS NUMÉRICOS</t>
  </si>
  <si>
    <t>n'</t>
  </si>
  <si>
    <t>Z</t>
  </si>
  <si>
    <t>DE</t>
  </si>
  <si>
    <t>d</t>
  </si>
  <si>
    <t>n</t>
  </si>
  <si>
    <t>N</t>
  </si>
  <si>
    <t>n' =</t>
  </si>
  <si>
    <r>
      <t>Z</t>
    </r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DE</t>
    </r>
    <r>
      <rPr>
        <vertAlign val="superscript"/>
        <sz val="10"/>
        <color theme="1"/>
        <rFont val="Arial Narrow"/>
        <family val="2"/>
      </rPr>
      <t>2</t>
    </r>
  </si>
  <si>
    <r>
      <t>d</t>
    </r>
    <r>
      <rPr>
        <vertAlign val="superscript"/>
        <sz val="10"/>
        <color theme="1"/>
        <rFont val="Arial Narrow"/>
        <family val="2"/>
      </rPr>
      <t>2</t>
    </r>
  </si>
  <si>
    <t xml:space="preserve"> =</t>
  </si>
  <si>
    <t>*</t>
  </si>
  <si>
    <r>
      <t>DE</t>
    </r>
    <r>
      <rPr>
        <vertAlign val="superscript"/>
        <sz val="10"/>
        <color theme="1"/>
        <rFont val="Arial Narrow"/>
        <family val="2"/>
      </rPr>
      <t>2</t>
    </r>
  </si>
  <si>
    <t>Datos</t>
  </si>
  <si>
    <t>DE =</t>
  </si>
  <si>
    <t>=</t>
  </si>
  <si>
    <t>?</t>
  </si>
  <si>
    <t>Fórmula población infinita</t>
  </si>
  <si>
    <t>n =</t>
  </si>
  <si>
    <t>1 +</t>
  </si>
  <si>
    <t>N =</t>
  </si>
  <si>
    <t>Corrección para población finita</t>
  </si>
  <si>
    <t xml:space="preserve"> +</t>
  </si>
  <si>
    <t>MUESTREO DATOS CUALITATIVOS</t>
  </si>
  <si>
    <t>p</t>
  </si>
  <si>
    <t>q</t>
  </si>
  <si>
    <r>
      <t>Z</t>
    </r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p q</t>
    </r>
  </si>
  <si>
    <t>p =</t>
  </si>
  <si>
    <t>q =</t>
  </si>
  <si>
    <t>PRUEBA.T</t>
  </si>
  <si>
    <t>Matriz 1</t>
  </si>
  <si>
    <t>CONTAR.SI(Celda:Celda;criterio)</t>
  </si>
  <si>
    <t>¿Si 5 es el 100%, 2 cuánto es?</t>
  </si>
  <si>
    <t xml:space="preserve"> = (2*100)/5</t>
  </si>
  <si>
    <t>Matriz 2</t>
  </si>
  <si>
    <t>Colas</t>
  </si>
  <si>
    <t>Tipo</t>
  </si>
  <si>
    <t>Rango de celdas</t>
  </si>
  <si>
    <t>1 ó 2</t>
  </si>
  <si>
    <t>Función</t>
  </si>
  <si>
    <t>1- Pareado</t>
  </si>
  <si>
    <t>PRUEBA.F</t>
  </si>
  <si>
    <t>p ≤ 0,05: diferencias significativas</t>
  </si>
  <si>
    <t>Factor</t>
  </si>
  <si>
    <t>Efecto</t>
  </si>
  <si>
    <t>PRUEBA.CHI</t>
  </si>
  <si>
    <t>Sí</t>
  </si>
  <si>
    <t>No</t>
  </si>
  <si>
    <t>Datos encontrados</t>
  </si>
  <si>
    <t>Datos esperados</t>
  </si>
  <si>
    <t>A</t>
  </si>
  <si>
    <t>B</t>
  </si>
  <si>
    <t>C</t>
  </si>
  <si>
    <t>D</t>
  </si>
  <si>
    <t>A = (33*141)/222</t>
  </si>
  <si>
    <t>B = (33*81)/222</t>
  </si>
  <si>
    <t>C = (189*141)/122</t>
  </si>
  <si>
    <t>D = (189*81)/222</t>
  </si>
  <si>
    <t>Rango_esperado</t>
  </si>
  <si>
    <t>Wilcoxon</t>
  </si>
  <si>
    <t>PRUEBA DE HIPÓTESIS SPSS</t>
  </si>
  <si>
    <t>PEARSON(Matriz1;Matriz2)</t>
  </si>
  <si>
    <t>VAR00001</t>
  </si>
  <si>
    <t>VAR00002</t>
  </si>
  <si>
    <t>Mann-Whitney</t>
  </si>
  <si>
    <t>Analizar -&gt; Pruebas no paramétricas -&gt; 2 muestras independientes</t>
  </si>
  <si>
    <t>1) Hacer clic en VAR00002 y luego en la flecha superior.</t>
  </si>
  <si>
    <t>2) Hacer clic en VAR00001 y luego en la flecha inferior</t>
  </si>
  <si>
    <t>3) Hacer clic en [Definir grupos...].</t>
  </si>
  <si>
    <t>Queda así:</t>
  </si>
  <si>
    <t>Dar clic en [Aceptar]</t>
  </si>
  <si>
    <t>Aparece una ventana con los resultados</t>
  </si>
  <si>
    <t>Buscar al final:</t>
  </si>
  <si>
    <t>Sig. asintót. (bilateral)</t>
  </si>
  <si>
    <t>Sig. exacta [2*Sig. Unilateral]</t>
  </si>
  <si>
    <t>Buscar al final el valor de p en:</t>
  </si>
  <si>
    <t>VAR00003</t>
  </si>
  <si>
    <t>VAR00004</t>
  </si>
  <si>
    <t>Analizar -&gt; Pruebas no paramétricas -&gt; 2 muestras relacionadas</t>
  </si>
  <si>
    <t>1) Hacer clic en VAR00003 y luego en la flecha</t>
  </si>
  <si>
    <t>2) Hacer clic en VAR00004 y luego en la flecha</t>
  </si>
  <si>
    <t>Analizar -&gt; Correlaciones -&gt; Bivariadas</t>
  </si>
  <si>
    <t>1) Hacer clic en VAR00001 y luego en la flecha</t>
  </si>
  <si>
    <t>2) Hacer clic en VAR00002 y luego en la flecha</t>
  </si>
  <si>
    <t xml:space="preserve"> - Coeficiente de correlación</t>
  </si>
  <si>
    <t>Coeficiente de Spearman</t>
  </si>
  <si>
    <t>CONTAR.SI(E7:I7;6)</t>
  </si>
  <si>
    <t>Variables numéricas (en Excel)</t>
  </si>
  <si>
    <t>Variables cualitativas (en SPSS)</t>
  </si>
  <si>
    <t>Ejemplo:</t>
  </si>
  <si>
    <t>Preprueba</t>
  </si>
  <si>
    <t>Posprueba</t>
  </si>
  <si>
    <t>Grupo</t>
  </si>
  <si>
    <t>E</t>
  </si>
  <si>
    <t>Comparación</t>
  </si>
  <si>
    <t>Prueba</t>
  </si>
  <si>
    <t>Resutado</t>
  </si>
  <si>
    <t>Pre vs. Pos</t>
  </si>
  <si>
    <t>E vs. C</t>
  </si>
  <si>
    <t>Resultado</t>
  </si>
  <si>
    <t>Prueba F</t>
  </si>
  <si>
    <t>1-Pareado</t>
  </si>
  <si>
    <t>p &lt; 0,05: varianza distinta</t>
  </si>
  <si>
    <t>p &lt; 0,05: diferencias significativas</t>
  </si>
  <si>
    <t>p &gt; 0,05: varianza similar</t>
  </si>
  <si>
    <t>Prepruebas</t>
  </si>
  <si>
    <t>2- Varianza similar</t>
  </si>
  <si>
    <t>3- Varianza distinta</t>
  </si>
  <si>
    <t>2-Var similar</t>
  </si>
  <si>
    <t>Pospruebas</t>
  </si>
  <si>
    <t>Resultado:</t>
  </si>
  <si>
    <t>Rango_actual ("encontrado")</t>
  </si>
  <si>
    <r>
      <t xml:space="preserve">Escribir en </t>
    </r>
    <r>
      <rPr>
        <b/>
        <sz val="10"/>
        <color theme="1"/>
        <rFont val="Arial Narrow"/>
        <family val="2"/>
      </rPr>
      <t>[Grupo 1:]</t>
    </r>
    <r>
      <rPr>
        <sz val="10"/>
        <color theme="1"/>
        <rFont val="Arial Narrow"/>
        <family val="2"/>
      </rPr>
      <t xml:space="preserve"> </t>
    </r>
    <r>
      <rPr>
        <i/>
        <u/>
        <sz val="11"/>
        <color theme="1"/>
        <rFont val="Arial Narrow"/>
        <family val="2"/>
      </rPr>
      <t xml:space="preserve"> 1 </t>
    </r>
    <r>
      <rPr>
        <sz val="10"/>
        <color theme="1"/>
        <rFont val="Arial Narrow"/>
        <family val="2"/>
      </rPr>
      <t xml:space="preserve">; y en </t>
    </r>
    <r>
      <rPr>
        <b/>
        <sz val="10"/>
        <color theme="1"/>
        <rFont val="Arial Narrow"/>
        <family val="2"/>
      </rPr>
      <t>[Grupo 2:]</t>
    </r>
    <r>
      <rPr>
        <i/>
        <u/>
        <sz val="11"/>
        <color theme="1"/>
        <rFont val="Arial Narrow"/>
        <family val="2"/>
      </rPr>
      <t xml:space="preserve"> 2 </t>
    </r>
  </si>
  <si>
    <r>
      <rPr>
        <b/>
        <sz val="12"/>
        <color theme="1"/>
        <rFont val="Arial Narrow"/>
        <family val="2"/>
      </rPr>
      <t>÷</t>
    </r>
    <r>
      <rPr>
        <b/>
        <sz val="10"/>
        <color theme="1"/>
        <rFont val="Arial Narrow"/>
        <family val="2"/>
      </rPr>
      <t xml:space="preserve"> 2 =</t>
    </r>
  </si>
  <si>
    <t xml:space="preserve"> - Sig. (bilateral)</t>
  </si>
  <si>
    <t>Esta última para saber si es significativa</t>
  </si>
  <si>
    <t>OTRA OPCIÓN</t>
  </si>
  <si>
    <t>Ficha "Datos" --&gt; Botón "Análisis de datos" (en la categoría "Análisis") --&gt; "Estadística descriptiva" --&gt; Aceptar</t>
  </si>
  <si>
    <t>Si no está activado: Botón de Windows --&gt; Opciones de Excel --&gt; Complementos --&gt; Herramientas para análisis --&gt; Ir --&gt; Herramientas para análisis --&gt; Aceptar</t>
  </si>
  <si>
    <t>(Excel 2013) Si no está activado: Archivo --&gt; Opciones --&gt; Complementos --&gt; Complementos de Excel [ir] --&gt; Herramientas para análisis --&gt; Aceptar</t>
  </si>
  <si>
    <t>Llenar: "Rango de datos de entrada", "Rango de salida", "Resumen de estadísticas".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</si>
</sst>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Forte"/>
      <family val="4"/>
    </font>
    <font>
      <vertAlign val="superscript"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u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5" xfId="0" applyBorder="1" applyAlignment="1">
      <alignment vertical="center"/>
    </xf>
    <xf numFmtId="0" fontId="0" fillId="0" borderId="1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4" xfId="0" applyBorder="1"/>
    <xf numFmtId="0" fontId="0" fillId="0" borderId="11" xfId="0" applyBorder="1"/>
    <xf numFmtId="0" fontId="0" fillId="0" borderId="2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/>
    <xf numFmtId="0" fontId="0" fillId="0" borderId="12" xfId="0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5" xfId="0" applyBorder="1"/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4" fillId="0" borderId="0" xfId="0" applyFont="1" applyBorder="1" applyAlignment="1"/>
    <xf numFmtId="0" fontId="0" fillId="0" borderId="11" xfId="0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0" fillId="0" borderId="12" xfId="0" applyBorder="1" applyAlignment="1"/>
    <xf numFmtId="0" fontId="1" fillId="3" borderId="10" xfId="0" applyFont="1" applyFill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1" fillId="0" borderId="1" xfId="0" applyFont="1" applyBorder="1" applyAlignment="1"/>
    <xf numFmtId="0" fontId="1" fillId="0" borderId="19" xfId="0" applyFont="1" applyBorder="1" applyAlignment="1"/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/>
    <xf numFmtId="0" fontId="0" fillId="3" borderId="13" xfId="0" applyFill="1" applyBorder="1"/>
    <xf numFmtId="0" fontId="0" fillId="3" borderId="15" xfId="0" applyFill="1" applyBorder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/>
    <xf numFmtId="164" fontId="0" fillId="0" borderId="9" xfId="0" applyNumberFormat="1" applyBorder="1" applyAlignment="1"/>
    <xf numFmtId="0" fontId="5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/>
    <xf numFmtId="0" fontId="7" fillId="0" borderId="12" xfId="0" applyFont="1" applyBorder="1" applyAlignment="1"/>
    <xf numFmtId="0" fontId="0" fillId="0" borderId="3" xfId="0" applyBorder="1" applyAlignment="1"/>
    <xf numFmtId="165" fontId="1" fillId="0" borderId="4" xfId="0" applyNumberFormat="1" applyFont="1" applyBorder="1" applyAlignment="1"/>
    <xf numFmtId="1" fontId="1" fillId="2" borderId="6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0" borderId="15" xfId="0" applyBorder="1"/>
    <xf numFmtId="0" fontId="1" fillId="5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0" fillId="5" borderId="2" xfId="0" applyFill="1" applyBorder="1"/>
    <xf numFmtId="0" fontId="0" fillId="5" borderId="15" xfId="0" applyFill="1" applyBorder="1"/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2" fontId="1" fillId="2" borderId="0" xfId="0" applyNumberFormat="1" applyFont="1" applyFill="1"/>
    <xf numFmtId="0" fontId="1" fillId="2" borderId="8" xfId="0" applyFont="1" applyFill="1" applyBorder="1"/>
    <xf numFmtId="0" fontId="1" fillId="2" borderId="12" xfId="0" applyFont="1" applyFill="1" applyBorder="1"/>
    <xf numFmtId="0" fontId="8" fillId="6" borderId="2" xfId="0" applyFont="1" applyFill="1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367239</xdr:colOff>
      <xdr:row>10</xdr:row>
      <xdr:rowOff>159736</xdr:rowOff>
    </xdr:from>
    <xdr:to>
      <xdr:col>6</xdr:col>
      <xdr:colOff>485920</xdr:colOff>
      <xdr:row>13</xdr:row>
      <xdr:rowOff>9233</xdr:rowOff>
    </xdr:to>
    <xdr:sp macro="" textlink="">
      <xdr:nvSpPr>
        <xdr:cNvPr id="2" name="1 Cerrar llave"/>
        <xdr:cNvSpPr/>
      </xdr:nvSpPr>
      <xdr:spPr>
        <a:xfrm>
          <a:off x="4309761" y="1810736"/>
          <a:ext cx="118681" cy="34645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707356</xdr:colOff>
      <xdr:row>7</xdr:row>
      <xdr:rowOff>144569</xdr:rowOff>
    </xdr:from>
    <xdr:to>
      <xdr:col>8</xdr:col>
      <xdr:colOff>258159</xdr:colOff>
      <xdr:row>9</xdr:row>
      <xdr:rowOff>149733</xdr:rowOff>
    </xdr:to>
    <xdr:cxnSp macro="">
      <xdr:nvCxnSpPr>
        <xdr:cNvPr id="3" name="2 Conector recto de flecha"/>
        <xdr:cNvCxnSpPr/>
      </xdr:nvCxnSpPr>
      <xdr:spPr>
        <a:xfrm>
          <a:off x="3202906" y="2938569"/>
          <a:ext cx="1532003" cy="3353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72286</xdr:colOff>
      <xdr:row>9</xdr:row>
      <xdr:rowOff>20652</xdr:rowOff>
    </xdr:from>
    <xdr:to>
      <xdr:col>8</xdr:col>
      <xdr:colOff>252997</xdr:colOff>
      <xdr:row>20</xdr:row>
      <xdr:rowOff>154895</xdr:rowOff>
    </xdr:to>
    <xdr:cxnSp macro="">
      <xdr:nvCxnSpPr>
        <xdr:cNvPr id="4" name="3 Conector recto de flecha"/>
        <xdr:cNvCxnSpPr/>
      </xdr:nvCxnSpPr>
      <xdr:spPr>
        <a:xfrm rot="16200000" flipH="1">
          <a:off x="3035570" y="3401018"/>
          <a:ext cx="1950343" cy="143801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1</xdr:rowOff>
    </xdr:from>
    <xdr:to>
      <xdr:col>13</xdr:col>
      <xdr:colOff>216039</xdr:colOff>
      <xdr:row>18</xdr:row>
      <xdr:rowOff>142507</xdr:rowOff>
    </xdr:to>
    <xdr:pic>
      <xdr:nvPicPr>
        <xdr:cNvPr id="5" name="4 Imagen" descr="Mann-Whitney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7580" y="997529"/>
          <a:ext cx="3018615" cy="213755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19</xdr:col>
      <xdr:colOff>513544</xdr:colOff>
      <xdr:row>14</xdr:row>
      <xdr:rowOff>103264</xdr:rowOff>
    </xdr:to>
    <xdr:pic>
      <xdr:nvPicPr>
        <xdr:cNvPr id="6" name="5 Imagen" descr="Mann-Whitney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1697" y="960352"/>
          <a:ext cx="2527185" cy="1383734"/>
        </a:xfrm>
        <a:prstGeom prst="rect">
          <a:avLst/>
        </a:prstGeom>
      </xdr:spPr>
    </xdr:pic>
    <xdr:clientData/>
  </xdr:twoCellAnchor>
  <xdr:twoCellAnchor editAs="oneCell">
    <xdr:from>
      <xdr:col>4</xdr:col>
      <xdr:colOff>-1</xdr:colOff>
      <xdr:row>28</xdr:row>
      <xdr:rowOff>0</xdr:rowOff>
    </xdr:from>
    <xdr:to>
      <xdr:col>13</xdr:col>
      <xdr:colOff>267193</xdr:colOff>
      <xdr:row>39</xdr:row>
      <xdr:rowOff>40350</xdr:rowOff>
    </xdr:to>
    <xdr:pic>
      <xdr:nvPicPr>
        <xdr:cNvPr id="7" name="6 Imagen" descr="Wilcoxon-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94609" y="4408715"/>
          <a:ext cx="3102429" cy="1868244"/>
        </a:xfrm>
        <a:prstGeom prst="rect">
          <a:avLst/>
        </a:prstGeom>
      </xdr:spPr>
    </xdr:pic>
    <xdr:clientData/>
  </xdr:twoCellAnchor>
  <xdr:twoCellAnchor editAs="oneCell">
    <xdr:from>
      <xdr:col>14</xdr:col>
      <xdr:colOff>335607</xdr:colOff>
      <xdr:row>28</xdr:row>
      <xdr:rowOff>82608</xdr:rowOff>
    </xdr:from>
    <xdr:to>
      <xdr:col>17</xdr:col>
      <xdr:colOff>570722</xdr:colOff>
      <xdr:row>33</xdr:row>
      <xdr:rowOff>134239</xdr:rowOff>
    </xdr:to>
    <xdr:pic>
      <xdr:nvPicPr>
        <xdr:cNvPr id="8" name="7 Imagen" descr="Wilcoxon-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76533" y="4574578"/>
          <a:ext cx="1257426" cy="85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29681</xdr:rowOff>
    </xdr:from>
    <xdr:to>
      <xdr:col>13</xdr:col>
      <xdr:colOff>11506</xdr:colOff>
      <xdr:row>32</xdr:row>
      <xdr:rowOff>151141</xdr:rowOff>
    </xdr:to>
    <xdr:pic>
      <xdr:nvPicPr>
        <xdr:cNvPr id="2" name="1 Imagen" descr="Spearman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7504" y="3095674"/>
          <a:ext cx="2472937" cy="2064694"/>
        </a:xfrm>
        <a:prstGeom prst="rect">
          <a:avLst/>
        </a:prstGeom>
      </xdr:spPr>
    </xdr:pic>
    <xdr:clientData/>
  </xdr:twoCellAnchor>
  <xdr:twoCellAnchor editAs="oneCell">
    <xdr:from>
      <xdr:col>14</xdr:col>
      <xdr:colOff>7621</xdr:colOff>
      <xdr:row>20</xdr:row>
      <xdr:rowOff>635</xdr:rowOff>
    </xdr:from>
    <xdr:to>
      <xdr:col>19</xdr:col>
      <xdr:colOff>602225</xdr:colOff>
      <xdr:row>32</xdr:row>
      <xdr:rowOff>150505</xdr:rowOff>
    </xdr:to>
    <xdr:pic>
      <xdr:nvPicPr>
        <xdr:cNvPr id="3" name="2 Imagen" descr="Spearman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04874" y="3046307"/>
          <a:ext cx="2599438" cy="2077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70" zoomScaleNormal="70" workbookViewId="0"/>
  </sheetViews>
  <sheetFormatPr baseColWidth="10" defaultRowHeight="13.8" x14ac:dyDescent="0.3"/>
  <cols>
    <col min="1" max="1" width="2.75" style="1" customWidth="1"/>
    <col min="2" max="2" width="25.75" customWidth="1"/>
    <col min="4" max="4" width="43" customWidth="1"/>
    <col min="5" max="9" width="4.625" style="2" customWidth="1"/>
    <col min="10" max="18" width="5.625" customWidth="1"/>
  </cols>
  <sheetData>
    <row r="1" spans="1:18" x14ac:dyDescent="0.3">
      <c r="A1" s="1" t="s">
        <v>17</v>
      </c>
    </row>
    <row r="2" spans="1:18" x14ac:dyDescent="0.3">
      <c r="A2" s="1" t="s">
        <v>18</v>
      </c>
    </row>
    <row r="3" spans="1:18" x14ac:dyDescent="0.3">
      <c r="A3" s="1" t="s">
        <v>0</v>
      </c>
      <c r="L3" s="2"/>
      <c r="M3" s="2"/>
      <c r="N3" s="2"/>
      <c r="O3" s="2"/>
      <c r="P3" s="2"/>
      <c r="Q3" s="2"/>
    </row>
    <row r="4" spans="1:18" x14ac:dyDescent="0.3">
      <c r="C4" s="30" t="s">
        <v>26</v>
      </c>
    </row>
    <row r="5" spans="1:18" x14ac:dyDescent="0.3">
      <c r="A5" s="1" t="s">
        <v>1</v>
      </c>
      <c r="C5" s="3" t="s">
        <v>19</v>
      </c>
      <c r="D5" s="3" t="s">
        <v>20</v>
      </c>
      <c r="E5" s="128" t="s">
        <v>21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x14ac:dyDescent="0.3">
      <c r="B6" s="129" t="s">
        <v>2</v>
      </c>
      <c r="C6" s="47" t="s">
        <v>25</v>
      </c>
      <c r="D6" s="48" t="s">
        <v>83</v>
      </c>
      <c r="E6" s="72">
        <v>6</v>
      </c>
      <c r="F6" s="13">
        <v>3</v>
      </c>
      <c r="G6" s="73">
        <v>6</v>
      </c>
      <c r="H6" s="13">
        <v>4</v>
      </c>
      <c r="I6" s="13">
        <v>5</v>
      </c>
      <c r="J6" s="45"/>
      <c r="K6" s="49" t="s">
        <v>138</v>
      </c>
      <c r="L6" s="45"/>
      <c r="M6" s="45"/>
      <c r="N6" s="45"/>
      <c r="O6" s="45"/>
      <c r="P6" s="45"/>
      <c r="Q6" s="98">
        <f>COUNTIF(E6:I6,6)</f>
        <v>2</v>
      </c>
      <c r="R6" s="46"/>
    </row>
    <row r="7" spans="1:18" x14ac:dyDescent="0.3">
      <c r="B7" s="130"/>
      <c r="C7" s="124"/>
      <c r="D7" s="125" t="s">
        <v>38</v>
      </c>
      <c r="E7" s="23"/>
      <c r="F7" s="13"/>
      <c r="G7" s="13"/>
      <c r="H7" s="13"/>
      <c r="I7" s="13"/>
      <c r="J7" s="12"/>
      <c r="K7" s="13" t="s">
        <v>22</v>
      </c>
      <c r="L7" s="13" t="s">
        <v>23</v>
      </c>
      <c r="M7" s="12"/>
      <c r="N7" s="12"/>
      <c r="O7" s="12"/>
      <c r="P7" s="12"/>
      <c r="Q7" s="73"/>
      <c r="R7" s="14"/>
    </row>
    <row r="8" spans="1:18" x14ac:dyDescent="0.3">
      <c r="B8" s="130"/>
      <c r="C8" s="124"/>
      <c r="D8" s="126"/>
      <c r="E8" s="10" t="s">
        <v>84</v>
      </c>
      <c r="F8" s="7"/>
      <c r="G8" s="7"/>
      <c r="H8" s="7"/>
      <c r="I8" s="7"/>
      <c r="J8" s="9"/>
      <c r="K8" s="7">
        <v>5</v>
      </c>
      <c r="L8" s="7">
        <v>100</v>
      </c>
      <c r="M8" s="8"/>
      <c r="N8" s="9" t="s">
        <v>85</v>
      </c>
      <c r="O8" s="9"/>
      <c r="P8" s="9"/>
      <c r="Q8" s="99">
        <f>(K9*L8)/K8</f>
        <v>40</v>
      </c>
      <c r="R8" s="15" t="s">
        <v>23</v>
      </c>
    </row>
    <row r="9" spans="1:18" x14ac:dyDescent="0.3">
      <c r="B9" s="131"/>
      <c r="C9" s="124"/>
      <c r="D9" s="127"/>
      <c r="E9" s="24"/>
      <c r="F9" s="17"/>
      <c r="G9" s="17"/>
      <c r="H9" s="17"/>
      <c r="I9" s="17"/>
      <c r="J9" s="16"/>
      <c r="K9" s="17">
        <v>2</v>
      </c>
      <c r="L9" s="17" t="s">
        <v>24</v>
      </c>
      <c r="M9" s="16"/>
      <c r="N9" s="16"/>
      <c r="O9" s="16"/>
      <c r="P9" s="16"/>
      <c r="Q9" s="74"/>
      <c r="R9" s="18"/>
    </row>
    <row r="10" spans="1:18" x14ac:dyDescent="0.3">
      <c r="B10" s="76" t="s">
        <v>3</v>
      </c>
      <c r="C10" s="4" t="s">
        <v>25</v>
      </c>
      <c r="D10" s="4" t="s">
        <v>28</v>
      </c>
      <c r="E10" s="23">
        <v>2</v>
      </c>
      <c r="F10" s="13">
        <v>3</v>
      </c>
      <c r="G10" s="13">
        <v>2</v>
      </c>
      <c r="H10" s="13">
        <v>4</v>
      </c>
      <c r="I10" s="13">
        <v>5</v>
      </c>
      <c r="J10" s="12"/>
      <c r="K10" s="12" t="s">
        <v>41</v>
      </c>
      <c r="L10" s="12"/>
      <c r="M10" s="12"/>
      <c r="Q10" s="100">
        <f>MODE(E10:I10)</f>
        <v>2</v>
      </c>
      <c r="R10" s="14"/>
    </row>
    <row r="11" spans="1:18" x14ac:dyDescent="0.3">
      <c r="B11" s="76" t="s">
        <v>4</v>
      </c>
      <c r="C11" s="4" t="s">
        <v>25</v>
      </c>
      <c r="D11" s="4" t="s">
        <v>27</v>
      </c>
      <c r="E11" s="5">
        <v>2</v>
      </c>
      <c r="F11" s="6">
        <v>3</v>
      </c>
      <c r="G11" s="6">
        <v>2</v>
      </c>
      <c r="H11" s="6">
        <v>4</v>
      </c>
      <c r="I11" s="6">
        <v>5</v>
      </c>
      <c r="J11" s="19"/>
      <c r="K11" s="19" t="s">
        <v>42</v>
      </c>
      <c r="L11" s="19"/>
      <c r="M11" s="19"/>
      <c r="N11" s="19"/>
      <c r="O11" s="19"/>
      <c r="P11" s="19"/>
      <c r="Q11" s="101">
        <f>AVERAGE(E11:I11)</f>
        <v>3.2</v>
      </c>
      <c r="R11" s="20"/>
    </row>
    <row r="12" spans="1:18" x14ac:dyDescent="0.3">
      <c r="B12" s="76" t="s">
        <v>5</v>
      </c>
      <c r="C12" s="4" t="s">
        <v>25</v>
      </c>
      <c r="D12" s="4" t="s">
        <v>29</v>
      </c>
      <c r="E12" s="5">
        <v>2</v>
      </c>
      <c r="F12" s="6">
        <v>3</v>
      </c>
      <c r="G12" s="6">
        <v>2</v>
      </c>
      <c r="H12" s="6">
        <v>4</v>
      </c>
      <c r="I12" s="6">
        <v>5</v>
      </c>
      <c r="J12" s="19"/>
      <c r="K12" s="19" t="s">
        <v>43</v>
      </c>
      <c r="L12" s="19"/>
      <c r="M12" s="19"/>
      <c r="N12" s="19"/>
      <c r="O12" s="19"/>
      <c r="P12" s="19"/>
      <c r="Q12" s="102">
        <f>MEDIAN(E12:I12)</f>
        <v>3</v>
      </c>
      <c r="R12" s="20"/>
    </row>
    <row r="13" spans="1:18" x14ac:dyDescent="0.3">
      <c r="A13" s="1" t="s">
        <v>9</v>
      </c>
      <c r="Q13" s="103"/>
    </row>
    <row r="14" spans="1:18" x14ac:dyDescent="0.3">
      <c r="B14" s="77" t="s">
        <v>35</v>
      </c>
      <c r="C14" s="4" t="s">
        <v>25</v>
      </c>
      <c r="D14" s="4" t="s">
        <v>30</v>
      </c>
      <c r="E14" s="5">
        <v>2</v>
      </c>
      <c r="F14" s="6">
        <v>3</v>
      </c>
      <c r="G14" s="6">
        <v>2</v>
      </c>
      <c r="H14" s="6">
        <v>4</v>
      </c>
      <c r="I14" s="6">
        <v>5</v>
      </c>
      <c r="J14" s="19"/>
      <c r="K14" s="19" t="s">
        <v>44</v>
      </c>
      <c r="L14" s="19"/>
      <c r="M14" s="19"/>
      <c r="N14" s="19"/>
      <c r="O14" s="19"/>
      <c r="P14" s="19"/>
      <c r="Q14" s="101">
        <f>VAR(E14:I14)</f>
        <v>1.6999999999999993</v>
      </c>
      <c r="R14" s="20"/>
    </row>
    <row r="15" spans="1:18" x14ac:dyDescent="0.3">
      <c r="B15" s="78" t="s">
        <v>36</v>
      </c>
      <c r="C15" s="4" t="s">
        <v>25</v>
      </c>
      <c r="D15" s="4" t="s">
        <v>37</v>
      </c>
      <c r="E15" s="5">
        <v>2</v>
      </c>
      <c r="F15" s="6">
        <v>3</v>
      </c>
      <c r="G15" s="6">
        <v>2</v>
      </c>
      <c r="H15" s="6">
        <v>4</v>
      </c>
      <c r="I15" s="6">
        <v>5</v>
      </c>
      <c r="J15" s="19"/>
      <c r="K15" s="19" t="s">
        <v>45</v>
      </c>
      <c r="L15" s="19"/>
      <c r="M15" s="19"/>
      <c r="N15" s="19"/>
      <c r="O15" s="19"/>
      <c r="P15" s="19"/>
      <c r="Q15" s="102">
        <f>VARP(E15:I15)</f>
        <v>1.36</v>
      </c>
      <c r="R15" s="20"/>
    </row>
    <row r="16" spans="1:18" x14ac:dyDescent="0.3">
      <c r="B16" s="77" t="s">
        <v>33</v>
      </c>
      <c r="C16" s="4" t="s">
        <v>25</v>
      </c>
      <c r="D16" s="4" t="s">
        <v>31</v>
      </c>
      <c r="E16" s="25">
        <v>2</v>
      </c>
      <c r="F16" s="7">
        <v>3</v>
      </c>
      <c r="G16" s="7">
        <v>2</v>
      </c>
      <c r="H16" s="7">
        <v>4</v>
      </c>
      <c r="I16" s="7">
        <v>5</v>
      </c>
      <c r="J16" s="8"/>
      <c r="K16" s="8" t="s">
        <v>46</v>
      </c>
      <c r="L16" s="8"/>
      <c r="M16" s="8"/>
      <c r="N16" s="8"/>
      <c r="O16" s="8"/>
      <c r="P16" s="8"/>
      <c r="Q16" s="104">
        <f>STDEV(E16:I16)</f>
        <v>1.3038404810405295</v>
      </c>
      <c r="R16" s="15"/>
    </row>
    <row r="17" spans="1:18" x14ac:dyDescent="0.3">
      <c r="B17" s="78" t="s">
        <v>34</v>
      </c>
      <c r="C17" s="4" t="s">
        <v>25</v>
      </c>
      <c r="D17" s="4" t="s">
        <v>32</v>
      </c>
      <c r="E17" s="5">
        <v>2</v>
      </c>
      <c r="F17" s="6">
        <v>3</v>
      </c>
      <c r="G17" s="6">
        <v>2</v>
      </c>
      <c r="H17" s="6">
        <v>4</v>
      </c>
      <c r="I17" s="6">
        <v>5</v>
      </c>
      <c r="J17" s="19"/>
      <c r="K17" s="19" t="s">
        <v>47</v>
      </c>
      <c r="L17" s="19"/>
      <c r="M17" s="19"/>
      <c r="N17" s="19"/>
      <c r="O17" s="19"/>
      <c r="P17" s="19"/>
      <c r="Q17" s="102">
        <f>STDEVP(E17:I17)</f>
        <v>1.1661903789690602</v>
      </c>
      <c r="R17" s="20"/>
    </row>
    <row r="18" spans="1:18" x14ac:dyDescent="0.3">
      <c r="B18" s="76" t="s">
        <v>6</v>
      </c>
      <c r="C18" s="4" t="s">
        <v>25</v>
      </c>
      <c r="D18" s="22" t="s">
        <v>39</v>
      </c>
      <c r="E18" s="26">
        <v>2</v>
      </c>
      <c r="F18" s="17">
        <v>3</v>
      </c>
      <c r="G18" s="17">
        <v>2</v>
      </c>
      <c r="H18" s="17">
        <v>4</v>
      </c>
      <c r="I18" s="17">
        <v>5</v>
      </c>
      <c r="J18" s="27"/>
      <c r="K18" s="16" t="s">
        <v>48</v>
      </c>
      <c r="L18" s="27"/>
      <c r="M18" s="27"/>
      <c r="N18" s="27"/>
      <c r="O18" s="27"/>
      <c r="P18" s="27"/>
      <c r="Q18" s="105">
        <f>(MAX(E18:I18)-MIN(E18:I18))</f>
        <v>3</v>
      </c>
      <c r="R18" s="28"/>
    </row>
    <row r="19" spans="1:18" x14ac:dyDescent="0.3">
      <c r="B19" s="76" t="s">
        <v>7</v>
      </c>
      <c r="C19" s="4" t="s">
        <v>25</v>
      </c>
      <c r="D19" s="4" t="s">
        <v>40</v>
      </c>
      <c r="E19" s="26">
        <v>2</v>
      </c>
      <c r="F19" s="17">
        <v>3</v>
      </c>
      <c r="G19" s="17">
        <v>2</v>
      </c>
      <c r="H19" s="17">
        <v>4</v>
      </c>
      <c r="I19" s="17">
        <v>5</v>
      </c>
      <c r="J19" s="19"/>
      <c r="K19" s="19" t="s">
        <v>49</v>
      </c>
      <c r="L19" s="19"/>
      <c r="M19" s="19"/>
      <c r="N19" s="19"/>
      <c r="O19" s="19"/>
      <c r="P19" s="19"/>
      <c r="Q19" s="102">
        <f>QUARTILE(E18:I18,3)-QUARTILE(E18:I18,1)</f>
        <v>2</v>
      </c>
      <c r="R19" s="20"/>
    </row>
    <row r="20" spans="1:18" x14ac:dyDescent="0.3">
      <c r="A20" s="1" t="s">
        <v>8</v>
      </c>
    </row>
    <row r="21" spans="1:18" x14ac:dyDescent="0.3">
      <c r="D21" s="1" t="s">
        <v>50</v>
      </c>
      <c r="K21" s="29"/>
      <c r="L21" s="29"/>
    </row>
    <row r="22" spans="1:18" ht="15.6" x14ac:dyDescent="0.3">
      <c r="B22" s="123" t="s">
        <v>168</v>
      </c>
    </row>
    <row r="23" spans="1:18" x14ac:dyDescent="0.3">
      <c r="B23" t="s">
        <v>169</v>
      </c>
    </row>
    <row r="24" spans="1:18" x14ac:dyDescent="0.3">
      <c r="B24" t="s">
        <v>172</v>
      </c>
    </row>
    <row r="26" spans="1:18" x14ac:dyDescent="0.3">
      <c r="B26" t="s">
        <v>170</v>
      </c>
      <c r="E26"/>
      <c r="F26"/>
      <c r="G26"/>
      <c r="H26"/>
      <c r="I26"/>
    </row>
    <row r="27" spans="1:18" x14ac:dyDescent="0.3">
      <c r="B27" t="s">
        <v>171</v>
      </c>
      <c r="E27"/>
      <c r="F27"/>
      <c r="G27"/>
      <c r="H27"/>
      <c r="I27"/>
    </row>
    <row r="28" spans="1:18" x14ac:dyDescent="0.3">
      <c r="E28"/>
      <c r="F28"/>
      <c r="G28"/>
      <c r="H28"/>
      <c r="I28"/>
    </row>
    <row r="29" spans="1:18" x14ac:dyDescent="0.3">
      <c r="E29"/>
      <c r="F29"/>
      <c r="G29"/>
      <c r="H29"/>
      <c r="I29"/>
    </row>
    <row r="30" spans="1:18" x14ac:dyDescent="0.3">
      <c r="E30"/>
      <c r="F30"/>
      <c r="G30"/>
      <c r="H30"/>
      <c r="I30"/>
    </row>
    <row r="31" spans="1:18" x14ac:dyDescent="0.3">
      <c r="E31"/>
      <c r="F31"/>
      <c r="G31"/>
      <c r="H31"/>
      <c r="I31"/>
    </row>
    <row r="32" spans="1:18" x14ac:dyDescent="0.3">
      <c r="E32"/>
      <c r="F32"/>
      <c r="G32"/>
      <c r="H32"/>
      <c r="I32"/>
    </row>
    <row r="33" spans="5:9" x14ac:dyDescent="0.3">
      <c r="E33"/>
      <c r="F33"/>
      <c r="G33"/>
      <c r="H33"/>
      <c r="I33"/>
    </row>
    <row r="34" spans="5:9" x14ac:dyDescent="0.3">
      <c r="E34"/>
      <c r="F34"/>
      <c r="G34"/>
      <c r="H34"/>
      <c r="I34"/>
    </row>
    <row r="35" spans="5:9" x14ac:dyDescent="0.3">
      <c r="E35"/>
      <c r="F35"/>
      <c r="G35"/>
      <c r="H35"/>
      <c r="I35"/>
    </row>
    <row r="36" spans="5:9" x14ac:dyDescent="0.3">
      <c r="E36"/>
      <c r="F36"/>
      <c r="G36"/>
      <c r="H36"/>
      <c r="I36"/>
    </row>
    <row r="37" spans="5:9" x14ac:dyDescent="0.3">
      <c r="E37"/>
      <c r="F37"/>
      <c r="G37"/>
      <c r="H37"/>
      <c r="I37"/>
    </row>
    <row r="38" spans="5:9" x14ac:dyDescent="0.3">
      <c r="E38"/>
      <c r="F38"/>
      <c r="G38"/>
      <c r="H38"/>
      <c r="I38"/>
    </row>
    <row r="39" spans="5:9" x14ac:dyDescent="0.3">
      <c r="E39"/>
      <c r="F39"/>
      <c r="G39"/>
      <c r="H39"/>
      <c r="I39"/>
    </row>
    <row r="40" spans="5:9" x14ac:dyDescent="0.3">
      <c r="E40"/>
      <c r="F40"/>
      <c r="G40"/>
      <c r="H40"/>
      <c r="I40"/>
    </row>
  </sheetData>
  <sortState ref="T20:T26">
    <sortCondition ref="T20:T26"/>
  </sortState>
  <mergeCells count="4">
    <mergeCell ref="C7:C9"/>
    <mergeCell ref="D7:D9"/>
    <mergeCell ref="E5:R5"/>
    <mergeCell ref="B6:B9"/>
  </mergeCells>
  <pageMargins left="0.39370078740157483" right="0.39370078740157483" top="0.39370078740157483" bottom="0.3937007874015748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/>
  </sheetViews>
  <sheetFormatPr baseColWidth="10" defaultColWidth="5.625" defaultRowHeight="13.8" x14ac:dyDescent="0.3"/>
  <cols>
    <col min="1" max="1" width="5.625" style="1"/>
    <col min="5" max="9" width="5.625" style="2"/>
    <col min="21" max="21" width="6.75" customWidth="1"/>
    <col min="23" max="23" width="6.75" customWidth="1"/>
  </cols>
  <sheetData>
    <row r="1" spans="1:26" x14ac:dyDescent="0.3">
      <c r="A1" s="1" t="s">
        <v>17</v>
      </c>
    </row>
    <row r="2" spans="1:26" x14ac:dyDescent="0.3">
      <c r="A2" s="1" t="s">
        <v>18</v>
      </c>
    </row>
    <row r="3" spans="1:26" x14ac:dyDescent="0.3">
      <c r="A3" s="1" t="s">
        <v>10</v>
      </c>
    </row>
    <row r="4" spans="1:26" x14ac:dyDescent="0.3">
      <c r="K4" s="29"/>
      <c r="L4" s="29"/>
    </row>
    <row r="5" spans="1:26" x14ac:dyDescent="0.3">
      <c r="A5" s="79" t="s">
        <v>52</v>
      </c>
      <c r="B5" s="80"/>
      <c r="C5" s="80"/>
      <c r="D5" s="80"/>
      <c r="E5" s="81"/>
      <c r="K5" s="29"/>
      <c r="L5" s="29"/>
    </row>
    <row r="6" spans="1:26" x14ac:dyDescent="0.3">
      <c r="K6" s="29"/>
      <c r="L6" s="29"/>
    </row>
    <row r="7" spans="1:26" x14ac:dyDescent="0.3">
      <c r="B7" s="1" t="s">
        <v>65</v>
      </c>
      <c r="F7" s="31" t="s">
        <v>69</v>
      </c>
      <c r="K7" s="29"/>
      <c r="L7" s="29"/>
      <c r="O7" s="1" t="s">
        <v>21</v>
      </c>
    </row>
    <row r="8" spans="1:26" ht="14.4" thickBot="1" x14ac:dyDescent="0.35"/>
    <row r="9" spans="1:26" ht="16.2" thickBot="1" x14ac:dyDescent="0.35">
      <c r="B9" s="4" t="s">
        <v>53</v>
      </c>
      <c r="C9" s="4" t="s">
        <v>68</v>
      </c>
      <c r="F9" s="139" t="s">
        <v>59</v>
      </c>
      <c r="G9" s="6" t="s">
        <v>60</v>
      </c>
      <c r="H9" s="132" t="s">
        <v>62</v>
      </c>
      <c r="I9" s="6">
        <f>C10*C10</f>
        <v>3.8415999999999997</v>
      </c>
      <c r="J9" s="6" t="s">
        <v>63</v>
      </c>
      <c r="K9" s="37" t="s">
        <v>64</v>
      </c>
      <c r="L9" s="14"/>
      <c r="O9" s="11" t="s">
        <v>66</v>
      </c>
      <c r="P9" s="109">
        <v>0.5</v>
      </c>
      <c r="Q9" s="12"/>
      <c r="R9" s="132" t="s">
        <v>59</v>
      </c>
      <c r="S9" s="19">
        <f>I9</f>
        <v>3.8415999999999997</v>
      </c>
      <c r="T9" s="33" t="s">
        <v>63</v>
      </c>
      <c r="U9" s="33">
        <f>P9*P9</f>
        <v>0.25</v>
      </c>
      <c r="V9" s="132" t="s">
        <v>67</v>
      </c>
      <c r="W9" s="134">
        <f>(S9*U9)/S10</f>
        <v>384.15999999999991</v>
      </c>
      <c r="X9" s="14"/>
    </row>
    <row r="10" spans="1:26" ht="15.6" x14ac:dyDescent="0.3">
      <c r="B10" s="4" t="s">
        <v>54</v>
      </c>
      <c r="C10" s="107">
        <v>1.96</v>
      </c>
      <c r="F10" s="143"/>
      <c r="G10" s="17" t="s">
        <v>61</v>
      </c>
      <c r="H10" s="136"/>
      <c r="I10" s="138">
        <f>C12*C12</f>
        <v>2.5000000000000005E-3</v>
      </c>
      <c r="J10" s="138"/>
      <c r="K10" s="138"/>
      <c r="L10" s="18"/>
      <c r="O10" s="21"/>
      <c r="P10" s="16"/>
      <c r="Q10" s="16"/>
      <c r="R10" s="136"/>
      <c r="S10" s="138">
        <f>I10</f>
        <v>2.5000000000000005E-3</v>
      </c>
      <c r="T10" s="138"/>
      <c r="U10" s="138"/>
      <c r="V10" s="136"/>
      <c r="W10" s="137"/>
      <c r="X10" s="18"/>
    </row>
    <row r="11" spans="1:26" x14ac:dyDescent="0.3">
      <c r="B11" s="106" t="s">
        <v>55</v>
      </c>
      <c r="C11" s="111"/>
    </row>
    <row r="12" spans="1:26" x14ac:dyDescent="0.3">
      <c r="B12" s="4" t="s">
        <v>56</v>
      </c>
      <c r="C12" s="108">
        <v>0.05</v>
      </c>
    </row>
    <row r="14" spans="1:26" x14ac:dyDescent="0.3">
      <c r="B14" s="4" t="s">
        <v>57</v>
      </c>
      <c r="C14" s="107" t="s">
        <v>68</v>
      </c>
      <c r="F14" s="31" t="s">
        <v>73</v>
      </c>
      <c r="O14" s="1" t="s">
        <v>21</v>
      </c>
    </row>
    <row r="15" spans="1:26" ht="14.4" thickBot="1" x14ac:dyDescent="0.35">
      <c r="B15" s="106" t="s">
        <v>58</v>
      </c>
      <c r="C15" s="111"/>
    </row>
    <row r="16" spans="1:26" ht="14.4" thickBot="1" x14ac:dyDescent="0.35">
      <c r="F16" s="139" t="s">
        <v>70</v>
      </c>
      <c r="G16" s="141" t="s">
        <v>53</v>
      </c>
      <c r="H16" s="142"/>
      <c r="O16" s="11" t="s">
        <v>72</v>
      </c>
      <c r="P16" s="110">
        <v>1000</v>
      </c>
      <c r="Q16" s="12"/>
      <c r="R16" s="132" t="s">
        <v>70</v>
      </c>
      <c r="S16" s="145">
        <f>W9</f>
        <v>384.15999999999991</v>
      </c>
      <c r="T16" s="145"/>
      <c r="U16" s="145"/>
      <c r="V16" s="132" t="s">
        <v>62</v>
      </c>
      <c r="W16" s="35">
        <f>S16</f>
        <v>384.15999999999991</v>
      </c>
      <c r="X16" s="132" t="s">
        <v>67</v>
      </c>
      <c r="Y16" s="134">
        <f>W16/W17</f>
        <v>277.54016876661655</v>
      </c>
      <c r="Z16" s="14"/>
    </row>
    <row r="17" spans="1:26" x14ac:dyDescent="0.3">
      <c r="F17" s="140"/>
      <c r="G17" s="133" t="s">
        <v>71</v>
      </c>
      <c r="H17" s="32" t="s">
        <v>53</v>
      </c>
      <c r="O17" s="36"/>
      <c r="P17" s="8"/>
      <c r="Q17" s="8"/>
      <c r="R17" s="133"/>
      <c r="S17" s="144">
        <v>1</v>
      </c>
      <c r="T17" s="144" t="s">
        <v>74</v>
      </c>
      <c r="U17" s="42">
        <f>W9</f>
        <v>384.15999999999991</v>
      </c>
      <c r="V17" s="133"/>
      <c r="W17" s="7">
        <f>1+(U17/U18)</f>
        <v>1.3841599999999998</v>
      </c>
      <c r="X17" s="133"/>
      <c r="Y17" s="135"/>
      <c r="Z17" s="15"/>
    </row>
    <row r="18" spans="1:26" x14ac:dyDescent="0.3">
      <c r="F18" s="26"/>
      <c r="G18" s="136"/>
      <c r="H18" s="38" t="s">
        <v>58</v>
      </c>
      <c r="O18" s="21"/>
      <c r="P18" s="16"/>
      <c r="Q18" s="16"/>
      <c r="R18" s="16"/>
      <c r="S18" s="136"/>
      <c r="T18" s="136"/>
      <c r="U18" s="34">
        <f>P16</f>
        <v>1000</v>
      </c>
      <c r="V18" s="16"/>
      <c r="W18" s="16"/>
      <c r="X18" s="16"/>
      <c r="Y18" s="16"/>
      <c r="Z18" s="18"/>
    </row>
    <row r="21" spans="1:26" x14ac:dyDescent="0.3">
      <c r="A21" s="79" t="s">
        <v>75</v>
      </c>
      <c r="B21" s="80"/>
      <c r="C21" s="80"/>
      <c r="D21" s="80"/>
      <c r="E21" s="81"/>
      <c r="F21" s="81"/>
      <c r="K21" s="29"/>
      <c r="L21" s="29"/>
    </row>
    <row r="22" spans="1:26" x14ac:dyDescent="0.3">
      <c r="K22" s="29"/>
      <c r="L22" s="29"/>
    </row>
    <row r="23" spans="1:26" x14ac:dyDescent="0.3">
      <c r="B23" s="1" t="s">
        <v>65</v>
      </c>
      <c r="F23" s="31" t="s">
        <v>69</v>
      </c>
      <c r="K23" s="29"/>
      <c r="L23" s="29"/>
      <c r="O23" s="1" t="s">
        <v>21</v>
      </c>
    </row>
    <row r="24" spans="1:26" ht="14.4" thickBot="1" x14ac:dyDescent="0.35"/>
    <row r="25" spans="1:26" ht="16.2" thickBot="1" x14ac:dyDescent="0.35">
      <c r="B25" s="4" t="s">
        <v>53</v>
      </c>
      <c r="C25" s="4" t="s">
        <v>68</v>
      </c>
      <c r="F25" s="139" t="s">
        <v>59</v>
      </c>
      <c r="G25" s="33" t="s">
        <v>78</v>
      </c>
      <c r="H25" s="132" t="s">
        <v>62</v>
      </c>
      <c r="I25" s="33">
        <f>C26*C26</f>
        <v>3.8415999999999997</v>
      </c>
      <c r="J25" s="33" t="s">
        <v>63</v>
      </c>
      <c r="K25" s="37" t="s">
        <v>76</v>
      </c>
      <c r="L25" s="33" t="s">
        <v>63</v>
      </c>
      <c r="M25" s="39" t="s">
        <v>77</v>
      </c>
      <c r="O25" s="11" t="s">
        <v>79</v>
      </c>
      <c r="P25" s="110">
        <v>0.5</v>
      </c>
      <c r="Q25" s="12"/>
      <c r="R25" s="132" t="s">
        <v>59</v>
      </c>
      <c r="S25" s="33">
        <f>I25</f>
        <v>3.8415999999999997</v>
      </c>
      <c r="T25" s="33" t="s">
        <v>63</v>
      </c>
      <c r="U25" s="33">
        <f>P25</f>
        <v>0.5</v>
      </c>
      <c r="V25" s="33" t="s">
        <v>63</v>
      </c>
      <c r="W25" s="41">
        <f>P26</f>
        <v>0.5</v>
      </c>
      <c r="X25" s="132" t="s">
        <v>67</v>
      </c>
      <c r="Y25" s="146">
        <f>(S25*U25*W25)/S26</f>
        <v>384.15999999999991</v>
      </c>
      <c r="Z25" s="8"/>
    </row>
    <row r="26" spans="1:26" ht="15.6" x14ac:dyDescent="0.3">
      <c r="B26" s="4" t="s">
        <v>54</v>
      </c>
      <c r="C26" s="107">
        <v>1.96</v>
      </c>
      <c r="F26" s="143"/>
      <c r="G26" s="34" t="s">
        <v>61</v>
      </c>
      <c r="H26" s="136"/>
      <c r="I26" s="138">
        <f>C29*C29</f>
        <v>2.5000000000000005E-3</v>
      </c>
      <c r="J26" s="138"/>
      <c r="K26" s="138"/>
      <c r="L26" s="138"/>
      <c r="M26" s="148"/>
      <c r="O26" s="21" t="s">
        <v>80</v>
      </c>
      <c r="P26" s="40">
        <f>1-P25</f>
        <v>0.5</v>
      </c>
      <c r="Q26" s="16"/>
      <c r="R26" s="136"/>
      <c r="S26" s="138">
        <f>I26</f>
        <v>2.5000000000000005E-3</v>
      </c>
      <c r="T26" s="138"/>
      <c r="U26" s="138"/>
      <c r="V26" s="138"/>
      <c r="W26" s="138"/>
      <c r="X26" s="136"/>
      <c r="Y26" s="147"/>
      <c r="Z26" s="8"/>
    </row>
    <row r="27" spans="1:26" x14ac:dyDescent="0.3">
      <c r="B27" s="106" t="s">
        <v>76</v>
      </c>
      <c r="C27" s="111"/>
    </row>
    <row r="28" spans="1:26" x14ac:dyDescent="0.3">
      <c r="B28" s="4" t="s">
        <v>77</v>
      </c>
      <c r="C28" s="112"/>
    </row>
    <row r="29" spans="1:26" x14ac:dyDescent="0.3">
      <c r="B29" s="4" t="s">
        <v>56</v>
      </c>
      <c r="C29" s="4">
        <v>0.05</v>
      </c>
    </row>
    <row r="31" spans="1:26" x14ac:dyDescent="0.3">
      <c r="B31" s="4" t="s">
        <v>57</v>
      </c>
      <c r="C31" s="4" t="s">
        <v>68</v>
      </c>
      <c r="F31" s="31" t="s">
        <v>73</v>
      </c>
      <c r="O31" s="1" t="s">
        <v>21</v>
      </c>
    </row>
    <row r="32" spans="1:26" ht="14.4" thickBot="1" x14ac:dyDescent="0.35">
      <c r="B32" s="4" t="s">
        <v>58</v>
      </c>
      <c r="C32" s="111"/>
    </row>
    <row r="33" spans="6:26" ht="14.4" thickBot="1" x14ac:dyDescent="0.35">
      <c r="F33" s="139" t="s">
        <v>70</v>
      </c>
      <c r="G33" s="141" t="s">
        <v>53</v>
      </c>
      <c r="H33" s="142"/>
      <c r="O33" s="11" t="s">
        <v>72</v>
      </c>
      <c r="P33" s="110">
        <v>1000</v>
      </c>
      <c r="Q33" s="12"/>
      <c r="R33" s="132" t="s">
        <v>70</v>
      </c>
      <c r="S33" s="145">
        <f>Y25</f>
        <v>384.15999999999991</v>
      </c>
      <c r="T33" s="145"/>
      <c r="U33" s="145"/>
      <c r="V33" s="132" t="s">
        <v>62</v>
      </c>
      <c r="W33" s="35">
        <f>S33</f>
        <v>384.15999999999991</v>
      </c>
      <c r="X33" s="132" t="s">
        <v>67</v>
      </c>
      <c r="Y33" s="134">
        <f>W33/W34</f>
        <v>277.54016876661655</v>
      </c>
      <c r="Z33" s="14"/>
    </row>
    <row r="34" spans="6:26" x14ac:dyDescent="0.3">
      <c r="F34" s="140"/>
      <c r="G34" s="133" t="s">
        <v>71</v>
      </c>
      <c r="H34" s="32" t="s">
        <v>53</v>
      </c>
      <c r="O34" s="36"/>
      <c r="P34" s="8"/>
      <c r="Q34" s="8"/>
      <c r="R34" s="133"/>
      <c r="S34" s="144">
        <v>1</v>
      </c>
      <c r="T34" s="144" t="s">
        <v>74</v>
      </c>
      <c r="U34" s="42">
        <f>Y25</f>
        <v>384.15999999999991</v>
      </c>
      <c r="V34" s="133"/>
      <c r="W34" s="7">
        <f>1+(U34/U35)</f>
        <v>1.3841599999999998</v>
      </c>
      <c r="X34" s="133"/>
      <c r="Y34" s="135"/>
      <c r="Z34" s="15"/>
    </row>
    <row r="35" spans="6:26" x14ac:dyDescent="0.3">
      <c r="F35" s="26"/>
      <c r="G35" s="136"/>
      <c r="H35" s="38" t="s">
        <v>58</v>
      </c>
      <c r="O35" s="21"/>
      <c r="P35" s="16"/>
      <c r="Q35" s="16"/>
      <c r="R35" s="16"/>
      <c r="S35" s="136"/>
      <c r="T35" s="136"/>
      <c r="U35" s="34">
        <f>P33</f>
        <v>1000</v>
      </c>
      <c r="V35" s="16"/>
      <c r="W35" s="16"/>
      <c r="X35" s="16"/>
      <c r="Y35" s="16"/>
      <c r="Z35" s="18"/>
    </row>
  </sheetData>
  <mergeCells count="34">
    <mergeCell ref="G34:G35"/>
    <mergeCell ref="S34:S35"/>
    <mergeCell ref="S33:U33"/>
    <mergeCell ref="R33:R34"/>
    <mergeCell ref="F33:F34"/>
    <mergeCell ref="G33:H33"/>
    <mergeCell ref="T34:T35"/>
    <mergeCell ref="F25:F26"/>
    <mergeCell ref="H25:H26"/>
    <mergeCell ref="R25:R26"/>
    <mergeCell ref="X25:X26"/>
    <mergeCell ref="Y25:Y26"/>
    <mergeCell ref="I26:M26"/>
    <mergeCell ref="S26:W26"/>
    <mergeCell ref="V9:V10"/>
    <mergeCell ref="W9:W10"/>
    <mergeCell ref="I10:K10"/>
    <mergeCell ref="F16:F17"/>
    <mergeCell ref="G17:G18"/>
    <mergeCell ref="G16:H16"/>
    <mergeCell ref="F9:F10"/>
    <mergeCell ref="H9:H10"/>
    <mergeCell ref="R9:R10"/>
    <mergeCell ref="R16:R17"/>
    <mergeCell ref="S17:S18"/>
    <mergeCell ref="T17:T18"/>
    <mergeCell ref="S10:U10"/>
    <mergeCell ref="S16:U16"/>
    <mergeCell ref="V33:V34"/>
    <mergeCell ref="X33:X34"/>
    <mergeCell ref="Y33:Y34"/>
    <mergeCell ref="V16:V17"/>
    <mergeCell ref="X16:X17"/>
    <mergeCell ref="Y16:Y1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115" zoomScaleNormal="115" workbookViewId="0">
      <selection activeCell="H24" sqref="H24:H25"/>
    </sheetView>
  </sheetViews>
  <sheetFormatPr baseColWidth="10" defaultColWidth="11.25" defaultRowHeight="13.8" x14ac:dyDescent="0.3"/>
  <cols>
    <col min="1" max="1" width="5.625" style="31" customWidth="1"/>
    <col min="2" max="8" width="12.625" style="51" customWidth="1"/>
    <col min="9" max="10" width="4.625" style="51" customWidth="1"/>
    <col min="11" max="13" width="5.625" style="51" customWidth="1"/>
    <col min="14" max="14" width="5.75" style="51" customWidth="1"/>
    <col min="15" max="17" width="10.75" style="51" customWidth="1"/>
    <col min="18" max="16384" width="11.25" style="51"/>
  </cols>
  <sheetData>
    <row r="1" spans="1:17" x14ac:dyDescent="0.3">
      <c r="A1" s="31" t="s">
        <v>17</v>
      </c>
    </row>
    <row r="2" spans="1:17" x14ac:dyDescent="0.3">
      <c r="A2" s="31" t="s">
        <v>18</v>
      </c>
    </row>
    <row r="3" spans="1:17" x14ac:dyDescent="0.3">
      <c r="A3" s="31" t="s">
        <v>11</v>
      </c>
      <c r="O3" s="84" t="s">
        <v>141</v>
      </c>
    </row>
    <row r="5" spans="1:17" ht="12.15" customHeight="1" thickBot="1" x14ac:dyDescent="0.35">
      <c r="D5" s="52" t="s">
        <v>26</v>
      </c>
      <c r="E5" s="52"/>
      <c r="F5" s="52"/>
      <c r="O5" s="89" t="s">
        <v>144</v>
      </c>
      <c r="P5" s="89" t="s">
        <v>142</v>
      </c>
      <c r="Q5" s="89" t="s">
        <v>143</v>
      </c>
    </row>
    <row r="6" spans="1:17" ht="14.4" thickTop="1" x14ac:dyDescent="0.3">
      <c r="C6" s="31" t="s">
        <v>19</v>
      </c>
      <c r="D6" s="31" t="s">
        <v>91</v>
      </c>
      <c r="E6" s="31"/>
      <c r="F6" s="31"/>
      <c r="G6" s="44"/>
      <c r="H6" s="44"/>
      <c r="I6" s="44"/>
      <c r="J6" s="44"/>
      <c r="K6" s="44"/>
      <c r="L6" s="44"/>
      <c r="M6" s="44"/>
      <c r="N6" s="44"/>
      <c r="O6" s="87" t="s">
        <v>145</v>
      </c>
      <c r="P6" s="86">
        <v>41</v>
      </c>
      <c r="Q6" s="85">
        <v>30</v>
      </c>
    </row>
    <row r="7" spans="1:17" x14ac:dyDescent="0.3">
      <c r="A7" s="31" t="s">
        <v>13</v>
      </c>
      <c r="K7" s="9"/>
      <c r="O7" s="87" t="s">
        <v>145</v>
      </c>
      <c r="P7" s="86">
        <v>25</v>
      </c>
      <c r="Q7" s="85">
        <v>37</v>
      </c>
    </row>
    <row r="8" spans="1:17" x14ac:dyDescent="0.3">
      <c r="B8" s="65" t="s">
        <v>12</v>
      </c>
      <c r="C8" s="55" t="s">
        <v>25</v>
      </c>
      <c r="D8" s="56" t="s">
        <v>81</v>
      </c>
      <c r="E8" s="55" t="s">
        <v>82</v>
      </c>
      <c r="F8" s="55" t="s">
        <v>89</v>
      </c>
      <c r="G8" s="55"/>
      <c r="H8" s="55"/>
      <c r="I8" s="55"/>
      <c r="J8" s="55"/>
      <c r="K8" s="55"/>
      <c r="L8" s="55"/>
      <c r="M8" s="57"/>
      <c r="N8" s="9"/>
      <c r="O8" s="87" t="s">
        <v>145</v>
      </c>
      <c r="P8" s="86">
        <v>62</v>
      </c>
      <c r="Q8" s="85">
        <v>32</v>
      </c>
    </row>
    <row r="9" spans="1:17" x14ac:dyDescent="0.3">
      <c r="B9" s="58"/>
      <c r="C9" s="9"/>
      <c r="D9" s="9"/>
      <c r="E9" s="9" t="s">
        <v>86</v>
      </c>
      <c r="F9" s="9" t="s">
        <v>89</v>
      </c>
      <c r="G9" s="9"/>
      <c r="H9" s="9"/>
      <c r="I9" s="9"/>
      <c r="J9" s="53"/>
      <c r="K9" s="9"/>
      <c r="L9" s="9"/>
      <c r="M9" s="83"/>
      <c r="N9" s="9"/>
      <c r="O9" s="87" t="s">
        <v>145</v>
      </c>
      <c r="P9" s="86">
        <v>47</v>
      </c>
      <c r="Q9" s="85">
        <v>29</v>
      </c>
    </row>
    <row r="10" spans="1:17" x14ac:dyDescent="0.3">
      <c r="B10" s="58"/>
      <c r="C10" s="9"/>
      <c r="D10" s="9"/>
      <c r="E10" s="9" t="s">
        <v>87</v>
      </c>
      <c r="F10" s="9" t="s">
        <v>90</v>
      </c>
      <c r="G10" s="9"/>
      <c r="H10" s="9"/>
      <c r="I10" s="9"/>
      <c r="J10" s="53"/>
      <c r="K10" s="9"/>
      <c r="L10" s="9"/>
      <c r="M10" s="59"/>
      <c r="N10" s="9"/>
      <c r="O10" s="87" t="s">
        <v>145</v>
      </c>
      <c r="P10" s="86">
        <v>20</v>
      </c>
      <c r="Q10" s="85">
        <v>17</v>
      </c>
    </row>
    <row r="11" spans="1:17" x14ac:dyDescent="0.3">
      <c r="B11" s="58"/>
      <c r="C11" s="9"/>
      <c r="D11" s="9"/>
      <c r="E11" s="9" t="s">
        <v>88</v>
      </c>
      <c r="F11" s="53" t="s">
        <v>92</v>
      </c>
      <c r="G11" s="9"/>
      <c r="H11" s="9"/>
      <c r="I11" s="9"/>
      <c r="J11" s="53"/>
      <c r="K11" s="9"/>
      <c r="L11" s="9"/>
      <c r="M11" s="59"/>
      <c r="N11" s="9"/>
      <c r="O11" s="87" t="s">
        <v>145</v>
      </c>
      <c r="P11" s="86">
        <v>20</v>
      </c>
      <c r="Q11" s="85">
        <v>11</v>
      </c>
    </row>
    <row r="12" spans="1:17" x14ac:dyDescent="0.3">
      <c r="B12" s="58"/>
      <c r="C12" s="9"/>
      <c r="D12" s="9"/>
      <c r="E12" s="9"/>
      <c r="F12" s="53" t="s">
        <v>158</v>
      </c>
      <c r="G12" s="9"/>
      <c r="H12" s="133" t="s">
        <v>93</v>
      </c>
      <c r="I12" s="133"/>
      <c r="J12" s="9" t="s">
        <v>82</v>
      </c>
      <c r="K12" s="9"/>
      <c r="L12" s="9"/>
      <c r="M12" s="59"/>
      <c r="N12" s="9"/>
      <c r="O12" s="87" t="s">
        <v>145</v>
      </c>
      <c r="P12" s="86">
        <v>37</v>
      </c>
      <c r="Q12" s="85">
        <v>5</v>
      </c>
    </row>
    <row r="13" spans="1:17" x14ac:dyDescent="0.3">
      <c r="B13" s="58"/>
      <c r="C13" s="9"/>
      <c r="D13" s="9"/>
      <c r="E13" s="9"/>
      <c r="F13" s="53" t="s">
        <v>159</v>
      </c>
      <c r="G13" s="9"/>
      <c r="H13" s="133"/>
      <c r="I13" s="133"/>
      <c r="J13" s="9" t="s">
        <v>86</v>
      </c>
      <c r="K13" s="9"/>
      <c r="L13" s="9"/>
      <c r="M13" s="59"/>
      <c r="O13" s="87" t="s">
        <v>145</v>
      </c>
      <c r="P13" s="86">
        <v>32</v>
      </c>
      <c r="Q13" s="85">
        <v>9</v>
      </c>
    </row>
    <row r="14" spans="1:17" x14ac:dyDescent="0.3">
      <c r="B14" s="58"/>
      <c r="C14" s="9"/>
      <c r="D14" s="60" t="s">
        <v>155</v>
      </c>
      <c r="E14" s="9"/>
      <c r="F14" s="9"/>
      <c r="G14" s="9"/>
      <c r="H14" s="60" t="s">
        <v>156</v>
      </c>
      <c r="I14" s="9"/>
      <c r="J14" s="9"/>
      <c r="K14" s="9"/>
      <c r="L14" s="9"/>
      <c r="M14" s="59"/>
      <c r="O14" s="90" t="s">
        <v>145</v>
      </c>
      <c r="P14" s="91">
        <v>50</v>
      </c>
      <c r="Q14" s="92">
        <v>30</v>
      </c>
    </row>
    <row r="15" spans="1:17" x14ac:dyDescent="0.3">
      <c r="B15" s="58"/>
      <c r="C15" s="9"/>
      <c r="D15" s="60"/>
      <c r="E15" s="9"/>
      <c r="F15" s="9"/>
      <c r="G15" s="9"/>
      <c r="H15" s="60" t="s">
        <v>154</v>
      </c>
      <c r="I15" s="9"/>
      <c r="J15" s="9"/>
      <c r="K15" s="9"/>
      <c r="L15" s="9"/>
      <c r="M15" s="59"/>
      <c r="O15" s="87" t="s">
        <v>104</v>
      </c>
      <c r="P15" s="86">
        <v>42</v>
      </c>
      <c r="Q15" s="85">
        <v>55</v>
      </c>
    </row>
    <row r="16" spans="1:17" x14ac:dyDescent="0.3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4"/>
      <c r="O16" s="87" t="s">
        <v>104</v>
      </c>
      <c r="P16" s="86">
        <v>45</v>
      </c>
      <c r="Q16" s="85">
        <v>46</v>
      </c>
    </row>
    <row r="17" spans="2:17" x14ac:dyDescent="0.3">
      <c r="B17" s="9"/>
      <c r="C17" s="9"/>
      <c r="D17" s="60"/>
      <c r="E17" s="60"/>
      <c r="F17" s="60"/>
      <c r="G17" s="9"/>
      <c r="H17" s="9"/>
      <c r="I17" s="9"/>
      <c r="J17" s="9"/>
      <c r="K17" s="9"/>
      <c r="L17" s="9"/>
      <c r="M17" s="9"/>
      <c r="N17" s="9"/>
      <c r="O17" s="87" t="s">
        <v>104</v>
      </c>
      <c r="P17" s="86">
        <v>47</v>
      </c>
      <c r="Q17" s="85">
        <v>42</v>
      </c>
    </row>
    <row r="18" spans="2:17" x14ac:dyDescent="0.3">
      <c r="O18" s="87" t="s">
        <v>104</v>
      </c>
      <c r="P18" s="86">
        <v>44</v>
      </c>
      <c r="Q18" s="85">
        <v>44</v>
      </c>
    </row>
    <row r="19" spans="2:17" x14ac:dyDescent="0.3">
      <c r="C19" s="88" t="s">
        <v>144</v>
      </c>
      <c r="D19" s="88" t="s">
        <v>146</v>
      </c>
      <c r="E19" s="88" t="s">
        <v>87</v>
      </c>
      <c r="F19" s="88" t="s">
        <v>88</v>
      </c>
      <c r="G19" s="88" t="s">
        <v>148</v>
      </c>
      <c r="O19" s="87" t="s">
        <v>104</v>
      </c>
      <c r="P19" s="86">
        <v>30</v>
      </c>
      <c r="Q19" s="85">
        <v>22</v>
      </c>
    </row>
    <row r="20" spans="2:17" x14ac:dyDescent="0.3">
      <c r="C20" s="2" t="s">
        <v>145</v>
      </c>
      <c r="D20" s="2" t="s">
        <v>149</v>
      </c>
      <c r="E20" s="2">
        <v>2</v>
      </c>
      <c r="F20" s="2" t="s">
        <v>153</v>
      </c>
      <c r="G20" s="113">
        <f>TTEST(P6:P14,Q6:Q14,2,1)</f>
        <v>1.2191422086492197E-2</v>
      </c>
      <c r="O20" s="87" t="s">
        <v>104</v>
      </c>
      <c r="P20" s="86">
        <v>25</v>
      </c>
      <c r="Q20" s="85">
        <v>57</v>
      </c>
    </row>
    <row r="21" spans="2:17" x14ac:dyDescent="0.3">
      <c r="C21" s="2" t="s">
        <v>104</v>
      </c>
      <c r="D21" s="2" t="s">
        <v>149</v>
      </c>
      <c r="E21" s="2">
        <v>2</v>
      </c>
      <c r="F21" s="2" t="s">
        <v>153</v>
      </c>
      <c r="G21" s="113">
        <f>TTEST(P15:P21,Q15:Q21,2,1)</f>
        <v>0.46395974529216288</v>
      </c>
      <c r="O21" s="87" t="s">
        <v>104</v>
      </c>
      <c r="P21" s="86">
        <v>55</v>
      </c>
      <c r="Q21" s="85">
        <v>51</v>
      </c>
    </row>
    <row r="23" spans="2:17" x14ac:dyDescent="0.3">
      <c r="C23" s="88" t="s">
        <v>147</v>
      </c>
      <c r="D23" s="88" t="s">
        <v>146</v>
      </c>
      <c r="E23" s="88" t="s">
        <v>87</v>
      </c>
      <c r="F23" s="88" t="s">
        <v>152</v>
      </c>
      <c r="G23" s="88" t="s">
        <v>88</v>
      </c>
      <c r="H23" s="88" t="s">
        <v>151</v>
      </c>
    </row>
    <row r="24" spans="2:17" x14ac:dyDescent="0.3">
      <c r="C24" s="2" t="s">
        <v>157</v>
      </c>
      <c r="D24" s="2" t="s">
        <v>150</v>
      </c>
      <c r="E24" s="2">
        <v>2</v>
      </c>
      <c r="F24" s="93">
        <f>FTEST(P6:P14,P15:P21)</f>
        <v>0.42874531549044548</v>
      </c>
      <c r="G24" s="2" t="s">
        <v>160</v>
      </c>
      <c r="H24" s="113">
        <f>TTEST(P6:P14,P15:P21,2,2)</f>
        <v>0.54183710929240803</v>
      </c>
    </row>
    <row r="25" spans="2:17" x14ac:dyDescent="0.3">
      <c r="C25" s="2" t="s">
        <v>161</v>
      </c>
      <c r="D25" s="2" t="s">
        <v>150</v>
      </c>
      <c r="E25" s="2">
        <v>2</v>
      </c>
      <c r="F25" s="93">
        <f>FTEST(Q6:Q14,Q15:Q21)</f>
        <v>0.98237805402226441</v>
      </c>
      <c r="G25" s="2" t="s">
        <v>160</v>
      </c>
      <c r="H25" s="113">
        <f>TTEST(Q6:Q14,Q15:Q21,2,2)</f>
        <v>1.5926845895635059E-3</v>
      </c>
    </row>
  </sheetData>
  <mergeCells count="1">
    <mergeCell ref="H12:I13"/>
  </mergeCells>
  <pageMargins left="0.39370078740157483" right="0.39370078740157483" top="0.39370078740157483" bottom="0.3937007874015748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5" zoomScaleNormal="85" workbookViewId="0">
      <selection activeCell="K23" sqref="K23"/>
    </sheetView>
  </sheetViews>
  <sheetFormatPr baseColWidth="10" defaultColWidth="11.25" defaultRowHeight="13.8" x14ac:dyDescent="0.3"/>
  <cols>
    <col min="1" max="1" width="5.625" style="31" customWidth="1"/>
    <col min="2" max="6" width="12.625" style="51" customWidth="1"/>
    <col min="7" max="11" width="4.625" style="51" customWidth="1"/>
    <col min="12" max="20" width="5.625" style="51" customWidth="1"/>
    <col min="21" max="16384" width="11.25" style="51"/>
  </cols>
  <sheetData>
    <row r="1" spans="1:20" x14ac:dyDescent="0.3">
      <c r="A1" s="31" t="s">
        <v>17</v>
      </c>
    </row>
    <row r="2" spans="1:20" x14ac:dyDescent="0.3">
      <c r="A2" s="31" t="s">
        <v>18</v>
      </c>
    </row>
    <row r="3" spans="1:20" x14ac:dyDescent="0.3">
      <c r="A3" s="31" t="s">
        <v>11</v>
      </c>
    </row>
    <row r="5" spans="1:20" ht="12.15" customHeight="1" x14ac:dyDescent="0.3">
      <c r="D5" s="52" t="s">
        <v>26</v>
      </c>
      <c r="E5" s="52"/>
      <c r="F5" s="52"/>
    </row>
    <row r="6" spans="1:20" x14ac:dyDescent="0.3">
      <c r="C6" s="31" t="s">
        <v>19</v>
      </c>
      <c r="D6" s="31" t="s">
        <v>91</v>
      </c>
      <c r="E6" s="31"/>
      <c r="F6" s="3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x14ac:dyDescent="0.3">
      <c r="A7" s="31" t="s">
        <v>14</v>
      </c>
    </row>
    <row r="8" spans="1:20" x14ac:dyDescent="0.3">
      <c r="B8" s="65" t="s">
        <v>15</v>
      </c>
      <c r="C8" s="55" t="s">
        <v>25</v>
      </c>
      <c r="D8" s="55" t="s">
        <v>97</v>
      </c>
      <c r="E8" s="55" t="s">
        <v>163</v>
      </c>
      <c r="F8" s="55"/>
      <c r="G8" s="55"/>
      <c r="H8" s="66" t="s">
        <v>100</v>
      </c>
      <c r="I8" s="55"/>
      <c r="J8" s="55"/>
      <c r="K8" s="55"/>
      <c r="L8" s="55"/>
      <c r="M8" s="55"/>
      <c r="N8" s="55"/>
      <c r="O8" s="55"/>
      <c r="P8" s="57"/>
    </row>
    <row r="9" spans="1:20" x14ac:dyDescent="0.3">
      <c r="A9" s="51"/>
      <c r="B9" s="58"/>
      <c r="C9" s="9"/>
      <c r="D9" s="9"/>
      <c r="E9" s="9" t="s">
        <v>110</v>
      </c>
      <c r="F9" s="9"/>
      <c r="G9" s="9"/>
      <c r="H9" s="9"/>
      <c r="I9" s="9"/>
      <c r="J9" s="149" t="s">
        <v>96</v>
      </c>
      <c r="K9" s="149"/>
      <c r="L9" s="9"/>
      <c r="M9" s="9"/>
      <c r="N9" s="9"/>
      <c r="O9" s="9"/>
      <c r="P9" s="59"/>
    </row>
    <row r="10" spans="1:20" x14ac:dyDescent="0.3">
      <c r="B10" s="58"/>
      <c r="C10" s="9"/>
      <c r="D10" s="9"/>
      <c r="E10" s="9"/>
      <c r="F10" s="9"/>
      <c r="G10" s="9"/>
      <c r="H10" s="9"/>
      <c r="I10" s="9"/>
      <c r="J10" s="75" t="s">
        <v>98</v>
      </c>
      <c r="K10" s="75" t="s">
        <v>99</v>
      </c>
      <c r="L10" s="9"/>
      <c r="M10" s="9"/>
      <c r="N10" s="9"/>
      <c r="O10" s="9"/>
      <c r="P10" s="59"/>
    </row>
    <row r="11" spans="1:20" x14ac:dyDescent="0.3">
      <c r="B11" s="58"/>
      <c r="C11" s="9"/>
      <c r="D11" s="60" t="s">
        <v>94</v>
      </c>
      <c r="E11" s="9"/>
      <c r="F11" s="9"/>
      <c r="G11" s="150" t="s">
        <v>95</v>
      </c>
      <c r="H11" s="150"/>
      <c r="I11" s="75" t="s">
        <v>98</v>
      </c>
      <c r="J11" s="116">
        <v>14</v>
      </c>
      <c r="K11" s="116">
        <v>19</v>
      </c>
      <c r="L11" s="44">
        <f>SUM(J11:K11)</f>
        <v>33</v>
      </c>
      <c r="M11" s="9"/>
      <c r="N11" s="9"/>
      <c r="O11" s="9"/>
      <c r="P11" s="59"/>
    </row>
    <row r="12" spans="1:20" x14ac:dyDescent="0.3">
      <c r="B12" s="58"/>
      <c r="C12" s="9"/>
      <c r="D12" s="9"/>
      <c r="E12" s="9"/>
      <c r="F12" s="9"/>
      <c r="G12" s="150"/>
      <c r="H12" s="150"/>
      <c r="I12" s="75" t="s">
        <v>99</v>
      </c>
      <c r="J12" s="116">
        <v>127</v>
      </c>
      <c r="K12" s="116">
        <v>62</v>
      </c>
      <c r="L12" s="44">
        <f>SUM(J12:K12)</f>
        <v>189</v>
      </c>
      <c r="M12" s="9"/>
      <c r="N12" s="9"/>
      <c r="O12" s="9"/>
      <c r="P12" s="59"/>
    </row>
    <row r="13" spans="1:20" x14ac:dyDescent="0.3">
      <c r="B13" s="58"/>
      <c r="C13" s="9"/>
      <c r="D13" s="9"/>
      <c r="E13" s="9"/>
      <c r="F13" s="9"/>
      <c r="G13" s="9"/>
      <c r="H13" s="9"/>
      <c r="I13" s="9"/>
      <c r="J13" s="43">
        <f>SUM(J11:J12)</f>
        <v>141</v>
      </c>
      <c r="K13" s="43">
        <f>SUM(K11:K12)</f>
        <v>81</v>
      </c>
      <c r="L13" s="44">
        <f>SUM(L11:L12)</f>
        <v>222</v>
      </c>
      <c r="M13" s="9"/>
      <c r="N13" s="9"/>
      <c r="O13" s="9"/>
      <c r="P13" s="59"/>
    </row>
    <row r="14" spans="1:20" x14ac:dyDescent="0.3">
      <c r="B14" s="5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9"/>
    </row>
    <row r="15" spans="1:20" x14ac:dyDescent="0.3">
      <c r="B15" s="58"/>
      <c r="C15" s="9"/>
      <c r="D15" s="9"/>
      <c r="E15" s="9"/>
      <c r="F15" s="9"/>
      <c r="G15" s="9"/>
      <c r="H15" s="67" t="s">
        <v>101</v>
      </c>
      <c r="I15" s="9"/>
      <c r="J15" s="9"/>
      <c r="K15" s="9"/>
      <c r="L15" s="9"/>
      <c r="M15" s="9"/>
      <c r="N15" s="9"/>
      <c r="O15" s="9"/>
      <c r="P15" s="59"/>
      <c r="R15" s="50"/>
    </row>
    <row r="16" spans="1:20" x14ac:dyDescent="0.3">
      <c r="B16" s="58"/>
      <c r="C16" s="9"/>
      <c r="D16" s="9"/>
      <c r="E16" s="9"/>
      <c r="F16" s="9"/>
      <c r="G16" s="9"/>
      <c r="H16" s="9"/>
      <c r="I16" s="9"/>
      <c r="J16" s="149" t="s">
        <v>96</v>
      </c>
      <c r="K16" s="149"/>
      <c r="L16" s="9"/>
      <c r="M16" s="9"/>
      <c r="N16" s="9"/>
      <c r="O16" s="9"/>
      <c r="P16" s="59"/>
    </row>
    <row r="17" spans="2:16" x14ac:dyDescent="0.3">
      <c r="B17" s="58"/>
      <c r="C17" s="9"/>
      <c r="D17" s="9"/>
      <c r="E17" s="9"/>
      <c r="F17" s="9"/>
      <c r="G17" s="9"/>
      <c r="H17" s="9"/>
      <c r="I17" s="9"/>
      <c r="J17" s="75" t="s">
        <v>98</v>
      </c>
      <c r="K17" s="75" t="s">
        <v>99</v>
      </c>
      <c r="L17" s="9"/>
      <c r="M17" s="9"/>
      <c r="N17" s="9" t="s">
        <v>106</v>
      </c>
      <c r="O17" s="9"/>
      <c r="P17" s="59"/>
    </row>
    <row r="18" spans="2:16" x14ac:dyDescent="0.3">
      <c r="B18" s="58"/>
      <c r="C18" s="9"/>
      <c r="D18" s="9"/>
      <c r="E18" s="9"/>
      <c r="F18" s="9"/>
      <c r="G18" s="150" t="s">
        <v>95</v>
      </c>
      <c r="H18" s="150"/>
      <c r="I18" s="75" t="s">
        <v>98</v>
      </c>
      <c r="J18" s="47" t="s">
        <v>102</v>
      </c>
      <c r="K18" s="47" t="s">
        <v>103</v>
      </c>
      <c r="L18" s="44">
        <f>L11</f>
        <v>33</v>
      </c>
      <c r="M18" s="9"/>
      <c r="N18" s="9" t="s">
        <v>107</v>
      </c>
      <c r="O18" s="9"/>
      <c r="P18" s="59"/>
    </row>
    <row r="19" spans="2:16" x14ac:dyDescent="0.3">
      <c r="B19" s="58"/>
      <c r="C19" s="9"/>
      <c r="D19" s="9"/>
      <c r="E19" s="9"/>
      <c r="F19" s="9"/>
      <c r="G19" s="150"/>
      <c r="H19" s="150"/>
      <c r="I19" s="75" t="s">
        <v>99</v>
      </c>
      <c r="J19" s="47" t="s">
        <v>104</v>
      </c>
      <c r="K19" s="47" t="s">
        <v>105</v>
      </c>
      <c r="L19" s="44">
        <f>L12</f>
        <v>189</v>
      </c>
      <c r="M19" s="9"/>
      <c r="N19" s="53" t="s">
        <v>108</v>
      </c>
      <c r="O19" s="9"/>
      <c r="P19" s="59"/>
    </row>
    <row r="20" spans="2:16" x14ac:dyDescent="0.3">
      <c r="B20" s="58"/>
      <c r="C20" s="9"/>
      <c r="D20" s="9"/>
      <c r="E20" s="9"/>
      <c r="F20" s="9"/>
      <c r="G20" s="9"/>
      <c r="H20" s="9"/>
      <c r="I20" s="9"/>
      <c r="J20" s="43">
        <f>J13</f>
        <v>141</v>
      </c>
      <c r="K20" s="43">
        <f>K13</f>
        <v>81</v>
      </c>
      <c r="L20" s="44">
        <f>L13</f>
        <v>222</v>
      </c>
      <c r="M20" s="9"/>
      <c r="N20" s="9" t="s">
        <v>109</v>
      </c>
      <c r="O20" s="9"/>
      <c r="P20" s="59"/>
    </row>
    <row r="21" spans="2:16" x14ac:dyDescent="0.3">
      <c r="B21" s="5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9"/>
    </row>
    <row r="22" spans="2:16" x14ac:dyDescent="0.3">
      <c r="B22" s="58"/>
      <c r="C22" s="9"/>
      <c r="D22" s="9"/>
      <c r="E22" s="9"/>
      <c r="F22" s="9"/>
      <c r="G22" s="54"/>
      <c r="H22" s="54"/>
      <c r="I22" s="75"/>
      <c r="J22" s="115">
        <f>(L22*J24)/L24</f>
        <v>20.95945945945946</v>
      </c>
      <c r="K22" s="115">
        <f>(L22*K24)/L24</f>
        <v>12.04054054054054</v>
      </c>
      <c r="L22" s="44">
        <f>L18</f>
        <v>33</v>
      </c>
      <c r="M22" s="9"/>
      <c r="N22" s="9"/>
      <c r="O22" s="9"/>
      <c r="P22" s="59"/>
    </row>
    <row r="23" spans="2:16" x14ac:dyDescent="0.3">
      <c r="B23" s="58"/>
      <c r="C23" s="9"/>
      <c r="D23" s="9" t="s">
        <v>162</v>
      </c>
      <c r="E23" s="114">
        <f>CHITEST(J11:K12,J22:K23)</f>
        <v>6.3815924831870209E-3</v>
      </c>
      <c r="F23" s="9"/>
      <c r="G23" s="54"/>
      <c r="H23" s="54"/>
      <c r="I23" s="75"/>
      <c r="J23" s="115">
        <f>(L23*J24)/L24</f>
        <v>120.04054054054055</v>
      </c>
      <c r="K23" s="115">
        <f>(L23*K24)/L24</f>
        <v>68.959459459459453</v>
      </c>
      <c r="L23" s="44">
        <f t="shared" ref="L23:L24" si="0">L19</f>
        <v>189</v>
      </c>
      <c r="M23" s="9"/>
      <c r="N23" s="9"/>
      <c r="O23" s="9"/>
      <c r="P23" s="59"/>
    </row>
    <row r="24" spans="2:16" x14ac:dyDescent="0.3">
      <c r="B24" s="61"/>
      <c r="C24" s="62"/>
      <c r="D24" s="62"/>
      <c r="E24" s="62"/>
      <c r="F24" s="62"/>
      <c r="G24" s="62"/>
      <c r="H24" s="62"/>
      <c r="I24" s="62"/>
      <c r="J24" s="74">
        <f>J20</f>
        <v>141</v>
      </c>
      <c r="K24" s="74">
        <f>K20</f>
        <v>81</v>
      </c>
      <c r="L24" s="68">
        <f t="shared" si="0"/>
        <v>222</v>
      </c>
      <c r="M24" s="62"/>
      <c r="N24" s="62"/>
      <c r="O24" s="62"/>
      <c r="P24" s="64"/>
    </row>
  </sheetData>
  <mergeCells count="4">
    <mergeCell ref="J9:K9"/>
    <mergeCell ref="G11:H12"/>
    <mergeCell ref="J16:K16"/>
    <mergeCell ref="G18:H19"/>
  </mergeCells>
  <pageMargins left="0.39370078740157483" right="0.39370078740157483" top="0.39370078740157483" bottom="0.39370078740157483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B16" sqref="B16:B25"/>
    </sheetView>
  </sheetViews>
  <sheetFormatPr baseColWidth="10" defaultColWidth="11.25" defaultRowHeight="13.8" x14ac:dyDescent="0.3"/>
  <cols>
    <col min="1" max="1" width="14.25" style="31" customWidth="1"/>
    <col min="2" max="3" width="12.625" style="51" customWidth="1"/>
    <col min="4" max="8" width="4.625" style="51" customWidth="1"/>
    <col min="9" max="17" width="5.625" style="51" customWidth="1"/>
    <col min="18" max="20" width="11.25" style="51"/>
    <col min="21" max="21" width="3.75" style="51" customWidth="1"/>
    <col min="22" max="22" width="8.75" style="51" customWidth="1"/>
    <col min="23" max="16384" width="11.25" style="51"/>
  </cols>
  <sheetData>
    <row r="1" spans="1:16" x14ac:dyDescent="0.3">
      <c r="A1" s="31" t="s">
        <v>17</v>
      </c>
    </row>
    <row r="2" spans="1:16" x14ac:dyDescent="0.3">
      <c r="A2" s="31" t="s">
        <v>18</v>
      </c>
    </row>
    <row r="3" spans="1:16" x14ac:dyDescent="0.3">
      <c r="A3" s="31" t="s">
        <v>112</v>
      </c>
    </row>
    <row r="5" spans="1:16" x14ac:dyDescent="0.3">
      <c r="A5" s="82" t="s">
        <v>116</v>
      </c>
      <c r="B5" s="2" t="s">
        <v>114</v>
      </c>
      <c r="C5" s="2" t="s">
        <v>115</v>
      </c>
      <c r="E5" s="51" t="s">
        <v>117</v>
      </c>
      <c r="I5" s="9"/>
      <c r="P5" s="51" t="s">
        <v>121</v>
      </c>
    </row>
    <row r="6" spans="1:16" x14ac:dyDescent="0.3">
      <c r="B6" s="3">
        <v>1</v>
      </c>
      <c r="C6" s="2">
        <v>5</v>
      </c>
    </row>
    <row r="7" spans="1:16" x14ac:dyDescent="0.3">
      <c r="B7" s="3">
        <v>1</v>
      </c>
      <c r="C7" s="2">
        <v>3</v>
      </c>
      <c r="E7" s="9"/>
      <c r="F7" s="9"/>
      <c r="G7" s="9"/>
      <c r="H7" s="9"/>
      <c r="I7" s="9"/>
      <c r="J7" s="9"/>
    </row>
    <row r="8" spans="1:16" x14ac:dyDescent="0.3">
      <c r="B8" s="3">
        <v>1</v>
      </c>
      <c r="C8" s="2">
        <v>5</v>
      </c>
      <c r="E8" s="9"/>
      <c r="F8" s="9"/>
      <c r="G8" s="9"/>
      <c r="H8" s="9"/>
      <c r="I8" s="9"/>
      <c r="J8" s="9"/>
    </row>
    <row r="9" spans="1:16" x14ac:dyDescent="0.3">
      <c r="B9" s="3">
        <v>1</v>
      </c>
      <c r="C9" s="2">
        <v>2</v>
      </c>
      <c r="E9" s="9"/>
      <c r="F9" s="9"/>
      <c r="G9" s="9"/>
      <c r="H9" s="9"/>
      <c r="I9" s="9"/>
      <c r="J9" s="9"/>
    </row>
    <row r="10" spans="1:16" x14ac:dyDescent="0.3">
      <c r="B10" s="3">
        <v>1</v>
      </c>
      <c r="C10" s="2">
        <v>5</v>
      </c>
      <c r="E10" s="9"/>
      <c r="F10" s="9"/>
      <c r="G10" s="9"/>
      <c r="H10" s="9"/>
      <c r="I10" s="9"/>
      <c r="J10" s="9"/>
    </row>
    <row r="11" spans="1:16" x14ac:dyDescent="0.3">
      <c r="B11" s="3">
        <v>1</v>
      </c>
      <c r="C11" s="2">
        <v>6</v>
      </c>
      <c r="E11" s="9"/>
      <c r="F11" s="9"/>
      <c r="G11" s="9"/>
      <c r="H11" s="9"/>
      <c r="I11" s="9"/>
      <c r="J11" s="9"/>
    </row>
    <row r="12" spans="1:16" x14ac:dyDescent="0.3">
      <c r="B12" s="3">
        <v>1</v>
      </c>
      <c r="C12" s="2">
        <v>3</v>
      </c>
      <c r="E12" s="9"/>
      <c r="F12" s="9"/>
      <c r="G12" s="9"/>
      <c r="H12" s="9"/>
      <c r="I12" s="9"/>
      <c r="J12" s="9"/>
    </row>
    <row r="13" spans="1:16" x14ac:dyDescent="0.3">
      <c r="B13" s="3">
        <v>1</v>
      </c>
      <c r="C13" s="2">
        <v>2</v>
      </c>
    </row>
    <row r="14" spans="1:16" x14ac:dyDescent="0.3">
      <c r="B14" s="3">
        <v>1</v>
      </c>
      <c r="C14" s="2">
        <v>5</v>
      </c>
    </row>
    <row r="15" spans="1:16" x14ac:dyDescent="0.3">
      <c r="B15" s="3">
        <v>1</v>
      </c>
      <c r="C15" s="2">
        <v>2</v>
      </c>
    </row>
    <row r="16" spans="1:16" x14ac:dyDescent="0.3">
      <c r="B16" s="3">
        <v>2</v>
      </c>
      <c r="C16" s="2">
        <v>5</v>
      </c>
    </row>
    <row r="17" spans="1:22" x14ac:dyDescent="0.3">
      <c r="B17" s="3">
        <v>2</v>
      </c>
      <c r="C17" s="2">
        <v>3</v>
      </c>
      <c r="P17" s="51" t="s">
        <v>122</v>
      </c>
    </row>
    <row r="18" spans="1:22" x14ac:dyDescent="0.3">
      <c r="B18" s="3">
        <v>2</v>
      </c>
      <c r="C18" s="2">
        <v>6</v>
      </c>
      <c r="P18" s="51" t="s">
        <v>123</v>
      </c>
    </row>
    <row r="19" spans="1:22" x14ac:dyDescent="0.3">
      <c r="B19" s="3">
        <v>2</v>
      </c>
      <c r="C19" s="2">
        <v>2</v>
      </c>
      <c r="P19" s="51" t="s">
        <v>127</v>
      </c>
    </row>
    <row r="20" spans="1:22" x14ac:dyDescent="0.3">
      <c r="B20" s="3">
        <v>2</v>
      </c>
      <c r="C20" s="2">
        <v>3</v>
      </c>
      <c r="E20" s="51" t="s">
        <v>118</v>
      </c>
      <c r="Q20" s="94" t="s">
        <v>125</v>
      </c>
      <c r="R20" s="55"/>
      <c r="S20" s="55"/>
      <c r="T20" s="117">
        <v>0.69399999999999995</v>
      </c>
    </row>
    <row r="21" spans="1:22" ht="15.6" x14ac:dyDescent="0.3">
      <c r="B21" s="3">
        <v>2</v>
      </c>
      <c r="C21" s="2">
        <v>5</v>
      </c>
      <c r="E21" s="51" t="s">
        <v>119</v>
      </c>
      <c r="Q21" s="61" t="s">
        <v>126</v>
      </c>
      <c r="R21" s="62"/>
      <c r="S21" s="62"/>
      <c r="T21" s="95">
        <v>0.73899999999999999</v>
      </c>
      <c r="U21" s="31" t="s">
        <v>165</v>
      </c>
      <c r="V21" s="118">
        <f>T21/2</f>
        <v>0.3695</v>
      </c>
    </row>
    <row r="22" spans="1:22" x14ac:dyDescent="0.3">
      <c r="B22" s="3">
        <v>2</v>
      </c>
      <c r="C22" s="2">
        <v>2</v>
      </c>
      <c r="E22" s="51" t="s">
        <v>120</v>
      </c>
    </row>
    <row r="23" spans="1:22" ht="14.4" x14ac:dyDescent="0.3">
      <c r="B23" s="3">
        <v>2</v>
      </c>
      <c r="C23" s="2">
        <v>6</v>
      </c>
      <c r="F23" s="51" t="s">
        <v>164</v>
      </c>
      <c r="P23" s="63" t="s">
        <v>94</v>
      </c>
    </row>
    <row r="24" spans="1:22" x14ac:dyDescent="0.3">
      <c r="B24" s="3">
        <v>2</v>
      </c>
      <c r="C24" s="2">
        <v>3</v>
      </c>
    </row>
    <row r="25" spans="1:22" x14ac:dyDescent="0.3">
      <c r="B25" s="3">
        <v>2</v>
      </c>
      <c r="C25" s="2">
        <v>5</v>
      </c>
    </row>
    <row r="26" spans="1:22" ht="14.4" thickBot="1" x14ac:dyDescent="0.35">
      <c r="A26" s="69"/>
      <c r="B26" s="71"/>
      <c r="C26" s="7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2" ht="14.4" thickTop="1" x14ac:dyDescent="0.3"/>
    <row r="28" spans="1:22" x14ac:dyDescent="0.3">
      <c r="A28" s="82" t="s">
        <v>111</v>
      </c>
      <c r="B28" s="51" t="s">
        <v>128</v>
      </c>
      <c r="C28" s="51" t="s">
        <v>129</v>
      </c>
      <c r="E28" s="51" t="s">
        <v>130</v>
      </c>
      <c r="P28" s="51" t="s">
        <v>121</v>
      </c>
    </row>
    <row r="29" spans="1:22" x14ac:dyDescent="0.3">
      <c r="B29" s="2">
        <v>2</v>
      </c>
      <c r="C29" s="2">
        <v>2</v>
      </c>
    </row>
    <row r="30" spans="1:22" x14ac:dyDescent="0.3">
      <c r="B30" s="2">
        <v>3</v>
      </c>
      <c r="C30" s="2">
        <v>4</v>
      </c>
    </row>
    <row r="31" spans="1:22" x14ac:dyDescent="0.3">
      <c r="B31" s="2">
        <v>5</v>
      </c>
      <c r="C31" s="2">
        <v>6</v>
      </c>
    </row>
    <row r="32" spans="1:22" x14ac:dyDescent="0.3">
      <c r="B32" s="2">
        <v>2</v>
      </c>
      <c r="C32" s="2">
        <v>4</v>
      </c>
    </row>
    <row r="33" spans="2:22" x14ac:dyDescent="0.3">
      <c r="B33" s="2">
        <v>5</v>
      </c>
      <c r="C33" s="2">
        <v>3</v>
      </c>
    </row>
    <row r="34" spans="2:22" x14ac:dyDescent="0.3">
      <c r="B34" s="2">
        <v>2</v>
      </c>
      <c r="C34" s="2">
        <v>3</v>
      </c>
    </row>
    <row r="35" spans="2:22" x14ac:dyDescent="0.3">
      <c r="B35" s="2">
        <v>5</v>
      </c>
      <c r="C35" s="2">
        <v>7</v>
      </c>
    </row>
    <row r="36" spans="2:22" x14ac:dyDescent="0.3">
      <c r="B36" s="2">
        <v>2</v>
      </c>
      <c r="C36" s="2">
        <v>3</v>
      </c>
      <c r="P36" s="51" t="s">
        <v>122</v>
      </c>
    </row>
    <row r="37" spans="2:22" x14ac:dyDescent="0.3">
      <c r="B37" s="2">
        <v>6</v>
      </c>
      <c r="C37" s="2">
        <v>8</v>
      </c>
      <c r="P37" s="51" t="s">
        <v>123</v>
      </c>
    </row>
    <row r="38" spans="2:22" x14ac:dyDescent="0.3">
      <c r="B38" s="2">
        <v>2</v>
      </c>
      <c r="C38" s="2">
        <v>3</v>
      </c>
      <c r="P38" s="51" t="s">
        <v>127</v>
      </c>
    </row>
    <row r="39" spans="2:22" ht="15.6" x14ac:dyDescent="0.3">
      <c r="Q39" s="96" t="s">
        <v>125</v>
      </c>
      <c r="R39" s="49"/>
      <c r="S39" s="49"/>
      <c r="T39" s="97">
        <v>6.8000000000000005E-2</v>
      </c>
      <c r="U39" s="31" t="s">
        <v>165</v>
      </c>
      <c r="V39" s="119">
        <f>T39/2</f>
        <v>3.4000000000000002E-2</v>
      </c>
    </row>
    <row r="41" spans="2:22" x14ac:dyDescent="0.3">
      <c r="E41" s="51" t="s">
        <v>131</v>
      </c>
      <c r="P41" s="63" t="s">
        <v>94</v>
      </c>
    </row>
    <row r="42" spans="2:22" x14ac:dyDescent="0.3">
      <c r="E42" s="51" t="s">
        <v>132</v>
      </c>
    </row>
  </sheetData>
  <pageMargins left="0.39370078740157483" right="0.39370078740157483" top="0.39370078740157483" bottom="0.39370078740157483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/>
  </sheetViews>
  <sheetFormatPr baseColWidth="10" defaultRowHeight="13.8" x14ac:dyDescent="0.3"/>
  <cols>
    <col min="1" max="1" width="5.625" style="1" customWidth="1"/>
    <col min="2" max="2" width="22.5" customWidth="1"/>
    <col min="3" max="3" width="12.125" customWidth="1"/>
    <col min="4" max="4" width="23.875" bestFit="1" customWidth="1"/>
    <col min="5" max="9" width="4.625" style="2" customWidth="1"/>
    <col min="10" max="18" width="5.625" customWidth="1"/>
  </cols>
  <sheetData>
    <row r="1" spans="1:18" x14ac:dyDescent="0.3">
      <c r="A1" s="1" t="s">
        <v>17</v>
      </c>
    </row>
    <row r="2" spans="1:18" x14ac:dyDescent="0.3">
      <c r="A2" s="1" t="s">
        <v>18</v>
      </c>
    </row>
    <row r="3" spans="1:18" x14ac:dyDescent="0.3">
      <c r="A3" s="1" t="s">
        <v>51</v>
      </c>
    </row>
    <row r="5" spans="1:18" ht="12.15" customHeight="1" x14ac:dyDescent="0.3">
      <c r="C5" s="30" t="s">
        <v>26</v>
      </c>
    </row>
    <row r="6" spans="1:18" x14ac:dyDescent="0.3">
      <c r="C6" s="3" t="s">
        <v>19</v>
      </c>
      <c r="D6" s="3" t="s">
        <v>20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x14ac:dyDescent="0.3">
      <c r="A7" s="1" t="s">
        <v>51</v>
      </c>
    </row>
    <row r="8" spans="1:18" x14ac:dyDescent="0.3">
      <c r="A8" s="1" t="s">
        <v>139</v>
      </c>
      <c r="F8" s="2">
        <v>5</v>
      </c>
      <c r="G8" s="2">
        <v>3</v>
      </c>
    </row>
    <row r="9" spans="1:18" x14ac:dyDescent="0.3">
      <c r="B9" s="80" t="s">
        <v>16</v>
      </c>
      <c r="C9" t="s">
        <v>25</v>
      </c>
      <c r="D9" t="s">
        <v>113</v>
      </c>
      <c r="F9" s="2">
        <v>2</v>
      </c>
      <c r="G9" s="2">
        <v>5</v>
      </c>
    </row>
    <row r="10" spans="1:18" x14ac:dyDescent="0.3">
      <c r="F10" s="2">
        <v>5</v>
      </c>
      <c r="G10" s="2">
        <v>2</v>
      </c>
    </row>
    <row r="11" spans="1:18" x14ac:dyDescent="0.3">
      <c r="F11" s="2">
        <v>2</v>
      </c>
      <c r="G11" s="2">
        <v>5</v>
      </c>
    </row>
    <row r="12" spans="1:18" x14ac:dyDescent="0.3">
      <c r="F12" s="2">
        <v>5</v>
      </c>
      <c r="G12" s="2">
        <v>3</v>
      </c>
    </row>
    <row r="13" spans="1:18" x14ac:dyDescent="0.3">
      <c r="F13" s="2">
        <v>2</v>
      </c>
      <c r="G13" s="2">
        <v>5</v>
      </c>
    </row>
    <row r="14" spans="1:18" x14ac:dyDescent="0.3">
      <c r="F14" s="2">
        <v>6</v>
      </c>
      <c r="G14" s="2">
        <v>2</v>
      </c>
    </row>
    <row r="15" spans="1:18" x14ac:dyDescent="0.3">
      <c r="F15" s="2">
        <v>3</v>
      </c>
      <c r="G15" s="2">
        <v>3</v>
      </c>
    </row>
    <row r="16" spans="1:18" x14ac:dyDescent="0.3">
      <c r="F16" s="2">
        <v>5</v>
      </c>
      <c r="G16" s="2">
        <v>5</v>
      </c>
    </row>
    <row r="17" spans="1:15" x14ac:dyDescent="0.3">
      <c r="F17" s="2">
        <v>2</v>
      </c>
      <c r="G17" s="2">
        <v>3</v>
      </c>
      <c r="I17" s="51" t="s">
        <v>151</v>
      </c>
      <c r="K17" s="120">
        <f>PEARSON(F8:F17,G8:G17)</f>
        <v>-0.60121285130744218</v>
      </c>
    </row>
    <row r="19" spans="1:15" x14ac:dyDescent="0.3">
      <c r="A19" s="1" t="s">
        <v>140</v>
      </c>
    </row>
    <row r="20" spans="1:15" x14ac:dyDescent="0.3">
      <c r="B20" s="80" t="s">
        <v>137</v>
      </c>
      <c r="F20" s="51" t="s">
        <v>133</v>
      </c>
      <c r="O20" s="51" t="s">
        <v>121</v>
      </c>
    </row>
    <row r="21" spans="1:15" x14ac:dyDescent="0.3">
      <c r="C21" s="2" t="s">
        <v>128</v>
      </c>
      <c r="D21" s="2" t="s">
        <v>129</v>
      </c>
    </row>
    <row r="22" spans="1:15" x14ac:dyDescent="0.3">
      <c r="C22" s="2">
        <v>5</v>
      </c>
      <c r="D22" s="2">
        <v>3</v>
      </c>
    </row>
    <row r="23" spans="1:15" x14ac:dyDescent="0.3">
      <c r="C23" s="2">
        <v>3</v>
      </c>
      <c r="D23" s="2">
        <v>2</v>
      </c>
    </row>
    <row r="24" spans="1:15" x14ac:dyDescent="0.3">
      <c r="C24" s="2">
        <v>5</v>
      </c>
      <c r="D24" s="2">
        <v>4</v>
      </c>
    </row>
    <row r="25" spans="1:15" x14ac:dyDescent="0.3">
      <c r="C25" s="2">
        <v>2</v>
      </c>
      <c r="D25" s="2">
        <v>1</v>
      </c>
    </row>
    <row r="26" spans="1:15" x14ac:dyDescent="0.3">
      <c r="C26" s="2">
        <v>5</v>
      </c>
      <c r="D26" s="2">
        <v>5</v>
      </c>
    </row>
    <row r="27" spans="1:15" x14ac:dyDescent="0.3">
      <c r="C27" s="2">
        <v>2</v>
      </c>
      <c r="D27" s="2">
        <v>2</v>
      </c>
    </row>
    <row r="28" spans="1:15" x14ac:dyDescent="0.3">
      <c r="C28" s="2">
        <v>5</v>
      </c>
      <c r="D28" s="2">
        <v>4</v>
      </c>
    </row>
    <row r="29" spans="1:15" x14ac:dyDescent="0.3">
      <c r="C29" s="2">
        <v>3</v>
      </c>
      <c r="D29" s="2">
        <v>3</v>
      </c>
    </row>
    <row r="30" spans="1:15" x14ac:dyDescent="0.3">
      <c r="C30" s="2">
        <v>5</v>
      </c>
      <c r="D30" s="2">
        <v>5</v>
      </c>
    </row>
    <row r="31" spans="1:15" x14ac:dyDescent="0.3">
      <c r="C31" s="2">
        <v>1</v>
      </c>
      <c r="D31" s="2">
        <v>2</v>
      </c>
    </row>
    <row r="35" spans="6:19" x14ac:dyDescent="0.3">
      <c r="F35" s="51" t="s">
        <v>134</v>
      </c>
      <c r="O35" s="51" t="s">
        <v>122</v>
      </c>
      <c r="P35" s="51"/>
    </row>
    <row r="36" spans="6:19" x14ac:dyDescent="0.3">
      <c r="F36" s="51" t="s">
        <v>135</v>
      </c>
      <c r="G36" s="51"/>
      <c r="H36" s="51"/>
      <c r="I36" s="51"/>
      <c r="J36" s="51"/>
      <c r="K36" s="51"/>
      <c r="L36" s="51"/>
      <c r="O36" s="51" t="s">
        <v>123</v>
      </c>
      <c r="P36" s="51"/>
    </row>
    <row r="37" spans="6:19" x14ac:dyDescent="0.3">
      <c r="G37" s="51"/>
      <c r="H37" s="51"/>
      <c r="I37" s="51"/>
      <c r="J37" s="51"/>
      <c r="K37" s="51"/>
      <c r="L37" s="51"/>
      <c r="O37" s="51" t="s">
        <v>124</v>
      </c>
      <c r="P37" s="51"/>
    </row>
    <row r="38" spans="6:19" x14ac:dyDescent="0.3">
      <c r="O38" s="94" t="s">
        <v>136</v>
      </c>
      <c r="P38" s="12"/>
      <c r="Q38" s="12"/>
      <c r="R38" s="12"/>
      <c r="S38" s="121">
        <v>0.86199999999999999</v>
      </c>
    </row>
    <row r="39" spans="6:19" x14ac:dyDescent="0.3">
      <c r="O39" s="61" t="s">
        <v>166</v>
      </c>
      <c r="P39" s="16"/>
      <c r="Q39" s="16"/>
      <c r="R39" s="16"/>
      <c r="S39" s="122">
        <v>1E-3</v>
      </c>
    </row>
    <row r="40" spans="6:19" x14ac:dyDescent="0.3">
      <c r="P40" t="s">
        <v>167</v>
      </c>
    </row>
  </sheetData>
  <pageMargins left="0.39370078740157483" right="0.39370078740157483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Análisis Descriptivo</vt:lpstr>
      <vt:lpstr>Muestreo</vt:lpstr>
      <vt:lpstr>Prueba t</vt:lpstr>
      <vt:lpstr>Chi cuadrado</vt:lpstr>
      <vt:lpstr>Prueba de hipótesis SPSS</vt:lpstr>
      <vt:lpstr>Correlación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Jhon Jairo Trejos</cp:lastModifiedBy>
  <cp:lastPrinted>2012-02-14T03:06:59Z</cp:lastPrinted>
  <dcterms:created xsi:type="dcterms:W3CDTF">2011-05-02T12:49:32Z</dcterms:created>
  <dcterms:modified xsi:type="dcterms:W3CDTF">2015-05-20T14:40:32Z</dcterms:modified>
</cp:coreProperties>
</file>